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ropbox\South Mimms &amp; Ridge Parish Council\Finance\2023-2024 Financial Year South Mimms &amp; Ridge\Receipts 2023 2024\"/>
    </mc:Choice>
  </mc:AlternateContent>
  <xr:revisionPtr revIDLastSave="0" documentId="13_ncr:1_{EB4D302E-3CD3-4923-8D9C-38C09FC75518}" xr6:coauthVersionLast="47" xr6:coauthVersionMax="47" xr10:uidLastSave="{00000000-0000-0000-0000-000000000000}"/>
  <bookViews>
    <workbookView xWindow="-108" yWindow="-108" windowWidth="23256" windowHeight="12456" tabRatio="909" xr2:uid="{00000000-000D-0000-FFFF-FFFF00000000}"/>
  </bookViews>
  <sheets>
    <sheet name="Current Account cash book" sheetId="16" r:id="rId1"/>
    <sheet name="cash book" sheetId="4" state="hidden" r:id="rId2"/>
    <sheet name="part last year cash book" sheetId="15" state="hidden" r:id="rId3"/>
    <sheet name="Savings Account Cash Book" sheetId="17" r:id="rId4"/>
    <sheet name="AGAR" sheetId="18" r:id="rId5"/>
    <sheet name="Bank Rec" sheetId="19" r:id="rId6"/>
    <sheet name="Assets" sheetId="9" r:id="rId7"/>
    <sheet name="Precept" sheetId="22" r:id="rId8"/>
    <sheet name="Explanations" sheetId="20" r:id="rId9"/>
    <sheet name="clerk expenses" sheetId="5" state="hidden" r:id="rId10"/>
  </sheets>
  <definedNames>
    <definedName name="A" localSheetId="0">#REF!</definedName>
    <definedName name="A" localSheetId="2">#REF!</definedName>
    <definedName name="A">#REF!</definedName>
    <definedName name="_xlnm.Print_Area" localSheetId="7">Precept!$A$1:$N$35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2" l="1"/>
  <c r="G29" i="22"/>
  <c r="F29" i="22"/>
  <c r="E29" i="22"/>
  <c r="D29" i="22"/>
  <c r="C29" i="22"/>
  <c r="H11" i="22"/>
  <c r="G11" i="22"/>
  <c r="F11" i="22"/>
  <c r="E11" i="22"/>
  <c r="D11" i="22"/>
  <c r="C11" i="22"/>
  <c r="H7" i="22"/>
  <c r="G7" i="22"/>
  <c r="F7" i="22"/>
  <c r="E7" i="22"/>
  <c r="D7" i="22"/>
  <c r="C7" i="22"/>
  <c r="P6" i="22"/>
  <c r="O6" i="22"/>
  <c r="N6" i="22"/>
  <c r="M6" i="22"/>
  <c r="L6" i="22"/>
  <c r="K6" i="22"/>
  <c r="H5" i="22"/>
  <c r="H8" i="22" s="1"/>
  <c r="H3" i="22"/>
  <c r="G3" i="22"/>
  <c r="G5" i="22" s="1"/>
  <c r="G8" i="22" s="1"/>
  <c r="F3" i="22"/>
  <c r="F5" i="22" s="1"/>
  <c r="F8" i="22" s="1"/>
  <c r="E3" i="22"/>
  <c r="E5" i="22" s="1"/>
  <c r="E8" i="22" s="1"/>
  <c r="D3" i="22"/>
  <c r="D5" i="22" s="1"/>
  <c r="D8" i="22" s="1"/>
  <c r="C3" i="22"/>
  <c r="C5" i="22" s="1"/>
  <c r="C8" i="22" s="1"/>
  <c r="D9" i="22" l="1"/>
  <c r="E9" i="22"/>
  <c r="F9" i="22"/>
  <c r="G9" i="22"/>
  <c r="H9" i="22"/>
  <c r="AJ129" i="16" l="1"/>
  <c r="E9" i="18"/>
  <c r="G68" i="16"/>
  <c r="G69" i="16"/>
  <c r="AI115" i="16"/>
  <c r="AI116" i="16"/>
  <c r="AI117" i="16"/>
  <c r="AI118" i="16"/>
  <c r="AI119" i="16"/>
  <c r="AI120" i="16"/>
  <c r="AI121" i="16"/>
  <c r="AI122" i="16"/>
  <c r="AI123" i="16"/>
  <c r="AI124" i="16"/>
  <c r="AI125" i="16"/>
  <c r="AI126" i="16"/>
  <c r="AI127" i="16"/>
  <c r="AI128" i="16"/>
  <c r="AF120" i="16"/>
  <c r="V120" i="16"/>
  <c r="E26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AI113" i="16"/>
  <c r="AI114" i="16"/>
  <c r="AI68" i="16"/>
  <c r="AI65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D129" i="16"/>
  <c r="E129" i="16"/>
  <c r="F129" i="16"/>
  <c r="AI24" i="16"/>
  <c r="AI25" i="16"/>
  <c r="AI26" i="16"/>
  <c r="AI27" i="16"/>
  <c r="AI28" i="16"/>
  <c r="AI29" i="16"/>
  <c r="AI30" i="16"/>
  <c r="AI31" i="16"/>
  <c r="AI32" i="16"/>
  <c r="AI33" i="16"/>
  <c r="AI34" i="16"/>
  <c r="AI35" i="16"/>
  <c r="AI36" i="16"/>
  <c r="AI37" i="16"/>
  <c r="AI39" i="16"/>
  <c r="AI40" i="16"/>
  <c r="AI41" i="16"/>
  <c r="AI42" i="16"/>
  <c r="AI43" i="16"/>
  <c r="AI44" i="16"/>
  <c r="AI45" i="16"/>
  <c r="AI46" i="16"/>
  <c r="AI47" i="16"/>
  <c r="AI48" i="16"/>
  <c r="AI49" i="16"/>
  <c r="AI50" i="16"/>
  <c r="AI51" i="16"/>
  <c r="AI52" i="16"/>
  <c r="AI53" i="16"/>
  <c r="AI54" i="16"/>
  <c r="AI55" i="16"/>
  <c r="AI56" i="16"/>
  <c r="AI57" i="16"/>
  <c r="AI58" i="16"/>
  <c r="AI59" i="16"/>
  <c r="AI60" i="16"/>
  <c r="AI61" i="16"/>
  <c r="AI62" i="16"/>
  <c r="AI63" i="16"/>
  <c r="AI64" i="16"/>
  <c r="AI66" i="16"/>
  <c r="AI67" i="16"/>
  <c r="AI69" i="16"/>
  <c r="AI70" i="16"/>
  <c r="AI71" i="16"/>
  <c r="AI72" i="16"/>
  <c r="AI73" i="16"/>
  <c r="AI74" i="16"/>
  <c r="AI75" i="16"/>
  <c r="AI77" i="16"/>
  <c r="AI78" i="16"/>
  <c r="AI79" i="16"/>
  <c r="AI80" i="16"/>
  <c r="AI81" i="16"/>
  <c r="AI82" i="16"/>
  <c r="AI83" i="16"/>
  <c r="AI84" i="16"/>
  <c r="AI85" i="16"/>
  <c r="AI86" i="16"/>
  <c r="AI87" i="16"/>
  <c r="AI88" i="16"/>
  <c r="AI89" i="16"/>
  <c r="AI90" i="16"/>
  <c r="AI91" i="16"/>
  <c r="AI92" i="16"/>
  <c r="AI93" i="16"/>
  <c r="AI94" i="16"/>
  <c r="AI95" i="16"/>
  <c r="AI96" i="16"/>
  <c r="AI97" i="16"/>
  <c r="AI98" i="16"/>
  <c r="AI99" i="16"/>
  <c r="AI100" i="16"/>
  <c r="AI101" i="16"/>
  <c r="AI102" i="16"/>
  <c r="AI103" i="16"/>
  <c r="AI104" i="16"/>
  <c r="AI105" i="16"/>
  <c r="AI106" i="16"/>
  <c r="AI107" i="16"/>
  <c r="AI108" i="16"/>
  <c r="AI109" i="16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I20" i="9"/>
  <c r="H20" i="9"/>
  <c r="AF76" i="16"/>
  <c r="V76" i="16"/>
  <c r="D6" i="19"/>
  <c r="AI76" i="16" l="1"/>
  <c r="B11" i="18"/>
  <c r="B8" i="18"/>
  <c r="G9" i="16"/>
  <c r="G10" i="16"/>
  <c r="G11" i="16"/>
  <c r="G12" i="16"/>
  <c r="G13" i="16"/>
  <c r="G14" i="16"/>
  <c r="G15" i="16"/>
  <c r="G16" i="16"/>
  <c r="G17" i="16"/>
  <c r="AI9" i="16"/>
  <c r="AI10" i="16"/>
  <c r="AI11" i="16"/>
  <c r="AI12" i="16"/>
  <c r="AI13" i="16"/>
  <c r="AI14" i="16"/>
  <c r="AI15" i="16"/>
  <c r="AI16" i="16"/>
  <c r="AI17" i="16"/>
  <c r="AI18" i="16"/>
  <c r="AI19" i="16"/>
  <c r="AI20" i="16"/>
  <c r="AI21" i="16"/>
  <c r="AI22" i="16"/>
  <c r="AI23" i="16"/>
  <c r="AI110" i="16"/>
  <c r="AI111" i="16"/>
  <c r="AI112" i="16"/>
  <c r="O129" i="16"/>
  <c r="P129" i="16"/>
  <c r="Q129" i="16"/>
  <c r="R129" i="16"/>
  <c r="S129" i="16"/>
  <c r="T129" i="16"/>
  <c r="U129" i="16"/>
  <c r="W129" i="16"/>
  <c r="X129" i="16"/>
  <c r="Y129" i="16"/>
  <c r="Z129" i="16"/>
  <c r="AA129" i="16"/>
  <c r="AB129" i="16"/>
  <c r="AC129" i="16"/>
  <c r="AD129" i="16"/>
  <c r="AE129" i="16"/>
  <c r="AF129" i="16"/>
  <c r="AG129" i="16"/>
  <c r="AH129" i="16"/>
  <c r="D33" i="18"/>
  <c r="V38" i="16" l="1"/>
  <c r="AI38" i="16" s="1"/>
  <c r="G127" i="16"/>
  <c r="G128" i="16"/>
  <c r="V129" i="16" l="1"/>
  <c r="B31" i="18"/>
  <c r="B24" i="18"/>
  <c r="E24" i="18" s="1"/>
  <c r="B18" i="18"/>
  <c r="D26" i="17"/>
  <c r="B9" i="18" s="1"/>
  <c r="G129" i="16" l="1"/>
  <c r="C129" i="16"/>
  <c r="G130" i="16" s="1"/>
  <c r="B17" i="18"/>
  <c r="E17" i="18" s="1"/>
  <c r="B32" i="18"/>
  <c r="B30" i="18"/>
  <c r="E30" i="18" s="1"/>
  <c r="B29" i="18"/>
  <c r="E29" i="18" s="1"/>
  <c r="B28" i="18"/>
  <c r="E28" i="18" s="1"/>
  <c r="B27" i="18"/>
  <c r="E27" i="18" s="1"/>
  <c r="B26" i="18"/>
  <c r="E26" i="18" s="1"/>
  <c r="B25" i="18"/>
  <c r="E25" i="18" s="1"/>
  <c r="B23" i="18"/>
  <c r="B22" i="18"/>
  <c r="E22" i="18" s="1"/>
  <c r="B21" i="18"/>
  <c r="B19" i="18"/>
  <c r="E19" i="18" s="1"/>
  <c r="N129" i="16"/>
  <c r="AI129" i="16" s="1"/>
  <c r="F25" i="17"/>
  <c r="F12" i="17"/>
  <c r="F11" i="17"/>
  <c r="F10" i="17"/>
  <c r="F9" i="17"/>
  <c r="F8" i="17"/>
  <c r="F7" i="17"/>
  <c r="F6" i="17"/>
  <c r="J20" i="9" l="1"/>
  <c r="B16" i="18"/>
  <c r="E16" i="18" s="1"/>
  <c r="V130" i="16"/>
  <c r="D19" i="9"/>
  <c r="B20" i="18" l="1"/>
  <c r="E20" i="18" s="1"/>
  <c r="B10" i="18"/>
  <c r="B33" i="18" l="1"/>
  <c r="D10" i="19"/>
  <c r="B12" i="18" l="1"/>
  <c r="D8" i="19" s="1"/>
  <c r="G5" i="17" l="1"/>
  <c r="G6" i="17" s="1"/>
  <c r="G7" i="17" s="1"/>
  <c r="G8" i="17" s="1"/>
  <c r="G9" i="17" s="1"/>
  <c r="G10" i="17" s="1"/>
  <c r="G11" i="17" l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25" i="17" s="1"/>
  <c r="G26" i="17" l="1"/>
  <c r="H91" i="15"/>
  <c r="G91" i="15"/>
  <c r="AJ69" i="15"/>
  <c r="AI69" i="15"/>
  <c r="AH69" i="15"/>
  <c r="AG69" i="15"/>
  <c r="AF69" i="15"/>
  <c r="AE69" i="15"/>
  <c r="AD69" i="15"/>
  <c r="AC69" i="15"/>
  <c r="AB69" i="15"/>
  <c r="AA69" i="15"/>
  <c r="Z69" i="15"/>
  <c r="Y69" i="15"/>
  <c r="X69" i="15"/>
  <c r="W69" i="15"/>
  <c r="V69" i="15"/>
  <c r="U69" i="15"/>
  <c r="T69" i="15"/>
  <c r="S69" i="15"/>
  <c r="R69" i="15"/>
  <c r="P69" i="15"/>
  <c r="O69" i="15"/>
  <c r="N69" i="15"/>
  <c r="M69" i="15"/>
  <c r="L69" i="15"/>
  <c r="H69" i="15"/>
  <c r="G69" i="15"/>
  <c r="AK68" i="15"/>
  <c r="AK67" i="15"/>
  <c r="AK66" i="15"/>
  <c r="AK65" i="15"/>
  <c r="AK64" i="15"/>
  <c r="AK63" i="15"/>
  <c r="AK62" i="15"/>
  <c r="AK61" i="15"/>
  <c r="AK60" i="15"/>
  <c r="AK59" i="15"/>
  <c r="AK58" i="15"/>
  <c r="AK57" i="15"/>
  <c r="AK56" i="15"/>
  <c r="AK55" i="15"/>
  <c r="AK54" i="15"/>
  <c r="AK53" i="15"/>
  <c r="AK52" i="15"/>
  <c r="AK51" i="15"/>
  <c r="AK50" i="15"/>
  <c r="AK49" i="15"/>
  <c r="AK48" i="15"/>
  <c r="AK47" i="15"/>
  <c r="AK46" i="15"/>
  <c r="AK45" i="15"/>
  <c r="AK44" i="15"/>
  <c r="AK43" i="15"/>
  <c r="AK42" i="15"/>
  <c r="AK41" i="15"/>
  <c r="AK40" i="15"/>
  <c r="AK39" i="15"/>
  <c r="AK38" i="15"/>
  <c r="AK37" i="15"/>
  <c r="AK36" i="15"/>
  <c r="AK35" i="15"/>
  <c r="AK34" i="15"/>
  <c r="AK33" i="15"/>
  <c r="AK32" i="15"/>
  <c r="AK31" i="15"/>
  <c r="AK30" i="15"/>
  <c r="AK29" i="15"/>
  <c r="AK28" i="15"/>
  <c r="AK27" i="15"/>
  <c r="AK26" i="15"/>
  <c r="AK25" i="15"/>
  <c r="AK24" i="15"/>
  <c r="AK23" i="15"/>
  <c r="AK22" i="15"/>
  <c r="AK21" i="15"/>
  <c r="AK20" i="15"/>
  <c r="AK19" i="15"/>
  <c r="AK18" i="15"/>
  <c r="AK17" i="15"/>
  <c r="AK16" i="15"/>
  <c r="AK15" i="15"/>
  <c r="AK14" i="15"/>
  <c r="AK13" i="15"/>
  <c r="AK12" i="15"/>
  <c r="AK11" i="15"/>
  <c r="AK10" i="15"/>
  <c r="AK9" i="15"/>
  <c r="AK8" i="15"/>
  <c r="AK7" i="15"/>
  <c r="AK6" i="15"/>
  <c r="I7" i="4"/>
  <c r="I8" i="4" s="1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D20" i="19" l="1"/>
  <c r="AI131" i="16"/>
  <c r="Q69" i="15"/>
  <c r="AK69" i="15"/>
  <c r="AM69" i="15"/>
  <c r="G70" i="15"/>
  <c r="I31" i="4"/>
  <c r="I32" i="4" s="1"/>
  <c r="I33" i="4" s="1"/>
  <c r="I34" i="4" s="1"/>
  <c r="I28" i="4"/>
  <c r="C19" i="9" l="1"/>
  <c r="F8" i="5" l="1"/>
  <c r="F6" i="5"/>
  <c r="E12" i="5"/>
  <c r="F131" i="5" l="1"/>
  <c r="G96" i="5"/>
  <c r="K116" i="5"/>
  <c r="K106" i="5"/>
  <c r="K96" i="5"/>
  <c r="K83" i="5"/>
  <c r="K73" i="5"/>
  <c r="K62" i="5"/>
  <c r="K51" i="5"/>
  <c r="K39" i="5"/>
  <c r="K27" i="5"/>
  <c r="M116" i="5"/>
  <c r="L116" i="5"/>
  <c r="J116" i="5"/>
  <c r="I116" i="5"/>
  <c r="H116" i="5"/>
  <c r="G116" i="5"/>
  <c r="M106" i="5"/>
  <c r="L106" i="5"/>
  <c r="J106" i="5"/>
  <c r="I106" i="5"/>
  <c r="H106" i="5"/>
  <c r="G106" i="5"/>
  <c r="M96" i="5"/>
  <c r="L96" i="5"/>
  <c r="J96" i="5"/>
  <c r="I96" i="5"/>
  <c r="H96" i="5"/>
  <c r="M83" i="5"/>
  <c r="L83" i="5"/>
  <c r="J83" i="5"/>
  <c r="I83" i="5"/>
  <c r="H83" i="5"/>
  <c r="G83" i="5"/>
  <c r="M73" i="5"/>
  <c r="L73" i="5"/>
  <c r="J73" i="5"/>
  <c r="I73" i="5"/>
  <c r="H73" i="5"/>
  <c r="G73" i="5"/>
  <c r="M62" i="5"/>
  <c r="L62" i="5"/>
  <c r="J62" i="5"/>
  <c r="I62" i="5"/>
  <c r="H62" i="5"/>
  <c r="G62" i="5"/>
  <c r="M51" i="5"/>
  <c r="M39" i="5"/>
  <c r="M27" i="5"/>
  <c r="L51" i="5"/>
  <c r="J51" i="5"/>
  <c r="I51" i="5"/>
  <c r="H51" i="5"/>
  <c r="G51" i="5"/>
  <c r="E51" i="5"/>
  <c r="G39" i="5"/>
  <c r="H39" i="5"/>
  <c r="I39" i="5"/>
  <c r="J39" i="5"/>
  <c r="L39" i="5"/>
  <c r="G27" i="5"/>
  <c r="H27" i="5"/>
  <c r="I27" i="5"/>
  <c r="J27" i="5"/>
  <c r="L27" i="5"/>
  <c r="E83" i="5"/>
  <c r="E73" i="5"/>
  <c r="E62" i="5"/>
  <c r="E39" i="5"/>
  <c r="E116" i="5"/>
  <c r="E106" i="5"/>
  <c r="E96" i="5"/>
  <c r="E27" i="5"/>
  <c r="H131" i="5" l="1"/>
  <c r="G131" i="5"/>
  <c r="L131" i="5"/>
  <c r="M131" i="5"/>
  <c r="E131" i="5"/>
  <c r="J131" i="5"/>
  <c r="I131" i="5"/>
  <c r="K131" i="5"/>
  <c r="N116" i="5"/>
  <c r="N106" i="5"/>
  <c r="N27" i="5"/>
  <c r="N96" i="5"/>
  <c r="N83" i="5"/>
  <c r="N73" i="5"/>
  <c r="N62" i="5"/>
  <c r="N51" i="5"/>
  <c r="N39" i="5"/>
  <c r="N131" i="5" l="1"/>
  <c r="AI130" i="16" l="1"/>
  <c r="D12" i="19"/>
  <c r="D19" i="19" l="1"/>
  <c r="AI132" i="16"/>
  <c r="D26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South Mimms</author>
  </authors>
  <commentList>
    <comment ref="I54" authorId="0" shapeId="0" xr:uid="{3651D6A1-3FED-49B3-8133-43BFB090861B}">
      <text>
        <r>
          <rPr>
            <b/>
            <sz val="9"/>
            <color indexed="81"/>
            <rFont val="Tahoma"/>
            <family val="2"/>
          </rPr>
          <t>South Mimms:</t>
        </r>
        <r>
          <rPr>
            <sz val="9"/>
            <color indexed="81"/>
            <rFont val="Tahoma"/>
            <family val="2"/>
          </rPr>
          <t xml:space="preserve">
see minute 10/18, never actioned
</t>
        </r>
      </text>
    </comment>
  </commentList>
</comments>
</file>

<file path=xl/sharedStrings.xml><?xml version="1.0" encoding="utf-8"?>
<sst xmlns="http://schemas.openxmlformats.org/spreadsheetml/2006/main" count="1054" uniqueCount="456">
  <si>
    <t xml:space="preserve">South Mimms &amp; Ridge Parish Council </t>
  </si>
  <si>
    <t>Current Account Cash Book</t>
  </si>
  <si>
    <t>Credits</t>
  </si>
  <si>
    <t>Debits</t>
  </si>
  <si>
    <t>Date</t>
  </si>
  <si>
    <t>Payee</t>
  </si>
  <si>
    <t>Precept</t>
  </si>
  <si>
    <t>Other</t>
  </si>
  <si>
    <t xml:space="preserve">CIL </t>
  </si>
  <si>
    <t>Transfer in from Reserve Savings A/C</t>
  </si>
  <si>
    <t>Total</t>
  </si>
  <si>
    <t xml:space="preserve">Date </t>
  </si>
  <si>
    <t>Payment Type</t>
  </si>
  <si>
    <t>Description</t>
  </si>
  <si>
    <t xml:space="preserve">Clerk Remuneration </t>
  </si>
  <si>
    <t>Clerk Tax / Ni</t>
  </si>
  <si>
    <t>Pension</t>
  </si>
  <si>
    <t>Staff Training</t>
  </si>
  <si>
    <t>Home Office</t>
  </si>
  <si>
    <t>Bank Fees</t>
  </si>
  <si>
    <t>Postage and sationary</t>
  </si>
  <si>
    <t>Office Sundries inc Web Hosting and Hall Wi fi Zoom</t>
  </si>
  <si>
    <t>Hall</t>
  </si>
  <si>
    <t>Insurance</t>
  </si>
  <si>
    <t>Professional Fees incl Groundsman</t>
  </si>
  <si>
    <t>Audit Fees</t>
  </si>
  <si>
    <t>Subs</t>
  </si>
  <si>
    <t xml:space="preserve">Councillor Training </t>
  </si>
  <si>
    <t>Election Costs</t>
  </si>
  <si>
    <t>SMPC Community Events</t>
  </si>
  <si>
    <t>Grants</t>
  </si>
  <si>
    <t>Ridge Projects</t>
  </si>
  <si>
    <t>Rememberance Sunday S137</t>
  </si>
  <si>
    <t>CIL Expenditure</t>
  </si>
  <si>
    <t>Opening Balance</t>
  </si>
  <si>
    <t>Hertsmere Borough Council</t>
  </si>
  <si>
    <t>D/D</t>
  </si>
  <si>
    <t>BT</t>
  </si>
  <si>
    <t>South Mimms only</t>
  </si>
  <si>
    <t>DPC</t>
  </si>
  <si>
    <t>GETTINGS NJ Expenses</t>
  </si>
  <si>
    <t>Transfer re payment for metal signs</t>
  </si>
  <si>
    <t>S/O</t>
  </si>
  <si>
    <t>GETTINGS NJ</t>
  </si>
  <si>
    <t xml:space="preserve">Home Office </t>
  </si>
  <si>
    <t>Transfer re payment for camera</t>
  </si>
  <si>
    <t>MS N GETTINGS APRIL</t>
  </si>
  <si>
    <t>Net Salary</t>
  </si>
  <si>
    <t>Amazon Refund</t>
  </si>
  <si>
    <t>HERTFORDSHIRE Cc</t>
  </si>
  <si>
    <t>Pension Staff &amp; PC Contribution</t>
  </si>
  <si>
    <t>HMRC</t>
  </si>
  <si>
    <t>Refund from Natalie - Amazon purchase in error</t>
  </si>
  <si>
    <t>POS</t>
  </si>
  <si>
    <t xml:space="preserve">THE DUTCH NURSERY </t>
  </si>
  <si>
    <t>Flowers for tubs</t>
  </si>
  <si>
    <t>Refund from Natalie - Amazon purchase in error £10.49 and £12.99</t>
  </si>
  <si>
    <t>SOCIETY OF LOCAL COUCILS</t>
  </si>
  <si>
    <t>Trasfer  for poles for signs</t>
  </si>
  <si>
    <t xml:space="preserve">ICO </t>
  </si>
  <si>
    <t>LONDIS</t>
  </si>
  <si>
    <t>Book Swap Milk and Cake</t>
  </si>
  <si>
    <t xml:space="preserve">NIALTO SERVICES </t>
  </si>
  <si>
    <t>Website and Emails</t>
  </si>
  <si>
    <t xml:space="preserve">MARKS &amp; SPENCER PLC </t>
  </si>
  <si>
    <t xml:space="preserve">Gift for Auditor </t>
  </si>
  <si>
    <t>HAPTC</t>
  </si>
  <si>
    <t>MS N GETTINGS , MAY</t>
  </si>
  <si>
    <t xml:space="preserve">HERTFORDSHIRE CC </t>
  </si>
  <si>
    <t>GETTINGS NJ , OFFICE &amp; MILEAGE</t>
  </si>
  <si>
    <t xml:space="preserve">VISTAPRINT </t>
  </si>
  <si>
    <t xml:space="preserve">POST OFFICE </t>
  </si>
  <si>
    <t>AMAZON</t>
  </si>
  <si>
    <t xml:space="preserve">COSTCO WHOLESALE </t>
  </si>
  <si>
    <t xml:space="preserve">NUMERUS PAYROLL INV 9038 </t>
  </si>
  <si>
    <t>Office</t>
  </si>
  <si>
    <t>MS N GETTINGS , JUNE</t>
  </si>
  <si>
    <t>HERTFORDSHIRE COUN, SOUTH MIMMS</t>
  </si>
  <si>
    <t>DD</t>
  </si>
  <si>
    <t xml:space="preserve">South Mimms and Ridge + instillation </t>
  </si>
  <si>
    <t>Londis</t>
  </si>
  <si>
    <t>SO</t>
  </si>
  <si>
    <t>Gettings NJ</t>
  </si>
  <si>
    <t>Gettings NJ    JULY</t>
  </si>
  <si>
    <t>Hertfordhire CC</t>
  </si>
  <si>
    <t>NB Slight overpayment to be adjusted Aug</t>
  </si>
  <si>
    <t>Amazon</t>
  </si>
  <si>
    <t>Envelopes etc for newsletter</t>
  </si>
  <si>
    <t>stamps</t>
  </si>
  <si>
    <t>MS N GETTINGS , SMPC    AUGUST</t>
  </si>
  <si>
    <t>NUMERUS PAYROLL INV 9217</t>
  </si>
  <si>
    <t>Hatswell Garden Swrvices 3 months</t>
  </si>
  <si>
    <t>Litter picking May June July</t>
  </si>
  <si>
    <t xml:space="preserve">Zurich Insurance </t>
  </si>
  <si>
    <t>JAX First Aid Ltd</t>
  </si>
  <si>
    <t>new Hi Vis for Groundsman Service</t>
  </si>
  <si>
    <t>BOSLLA Blaze Video</t>
  </si>
  <si>
    <t>Wildlife Camera for fly tipping</t>
  </si>
  <si>
    <t>MS N GETTINGS , SEPTEMBER</t>
  </si>
  <si>
    <t>Herts Signs</t>
  </si>
  <si>
    <t>Fly Typping Notices</t>
  </si>
  <si>
    <t>BT -</t>
  </si>
  <si>
    <t>camera mem card</t>
  </si>
  <si>
    <t xml:space="preserve">Amazon </t>
  </si>
  <si>
    <t>Natalie by misstake - refunded</t>
  </si>
  <si>
    <t>N J Curran</t>
  </si>
  <si>
    <t>HCC</t>
  </si>
  <si>
    <t>SP</t>
  </si>
  <si>
    <t>Order returned see refund</t>
  </si>
  <si>
    <t>Wi fi</t>
  </si>
  <si>
    <t>Bookswap supplies</t>
  </si>
  <si>
    <t>Staff training</t>
  </si>
  <si>
    <t>Land Registry</t>
  </si>
  <si>
    <t>investigation</t>
  </si>
  <si>
    <t>Royal British Legion</t>
  </si>
  <si>
    <t>Poppy Wteaths</t>
  </si>
  <si>
    <t>Numerous Payroll</t>
  </si>
  <si>
    <t>inv 9489</t>
  </si>
  <si>
    <t>SM Village Hall Charity</t>
  </si>
  <si>
    <t>Grant - Christmas Tree</t>
  </si>
  <si>
    <t>Kim Bedford</t>
  </si>
  <si>
    <t>Zoom session on CiLCA</t>
  </si>
  <si>
    <t>Hewlet Pakard</t>
  </si>
  <si>
    <t>New Laptop for Clerk</t>
  </si>
  <si>
    <t xml:space="preserve">PFK </t>
  </si>
  <si>
    <t>Hertsmere Borough</t>
  </si>
  <si>
    <t>Election Fees</t>
  </si>
  <si>
    <t>Bookswap Refreshments</t>
  </si>
  <si>
    <t>CMT Group</t>
  </si>
  <si>
    <t>Poles for flytipping signs</t>
  </si>
  <si>
    <t>Aug Sep Oct</t>
  </si>
  <si>
    <t>Hertfordshire CC</t>
  </si>
  <si>
    <t>zoom</t>
  </si>
  <si>
    <t>Annual Subs</t>
  </si>
  <si>
    <t>Nov Dec Jan</t>
  </si>
  <si>
    <t>overdue payment from period 8 re backpay</t>
  </si>
  <si>
    <t>Microsoft</t>
  </si>
  <si>
    <t xml:space="preserve">software </t>
  </si>
  <si>
    <t>Mayor's Event</t>
  </si>
  <si>
    <t>salary</t>
  </si>
  <si>
    <t>Recorded dev NatWest forms</t>
  </si>
  <si>
    <t>Print &amp; Distribution Jan newsletter</t>
  </si>
  <si>
    <t>\</t>
  </si>
  <si>
    <t xml:space="preserve">TOTALS </t>
  </si>
  <si>
    <t>income only (not transfers) for bank rec page&gt;&gt;</t>
  </si>
  <si>
    <t>Don’t delete for Receipts page &gt;&gt;&gt;&gt;</t>
  </si>
  <si>
    <t xml:space="preserve">South Mimms Parish Council </t>
  </si>
  <si>
    <t>Cash book 1/4/2018 - 31/3/2019</t>
  </si>
  <si>
    <t>cash book date</t>
  </si>
  <si>
    <t>Statement date</t>
  </si>
  <si>
    <t>Statement page</t>
  </si>
  <si>
    <t>Account</t>
  </si>
  <si>
    <t>ref</t>
  </si>
  <si>
    <t>cr</t>
  </si>
  <si>
    <t>dr</t>
  </si>
  <si>
    <t xml:space="preserve">Receipts </t>
  </si>
  <si>
    <t>Payments</t>
  </si>
  <si>
    <t>Balance current a/c brought forward 31 March 2018</t>
  </si>
  <si>
    <t>cash book balance</t>
  </si>
  <si>
    <t xml:space="preserve">Precept </t>
  </si>
  <si>
    <t>Interest</t>
  </si>
  <si>
    <t>a/c trf</t>
  </si>
  <si>
    <t>CIL</t>
  </si>
  <si>
    <t>Other Grants</t>
  </si>
  <si>
    <t>VAT</t>
  </si>
  <si>
    <t>Clerk Salary</t>
  </si>
  <si>
    <t>PAYE/NI</t>
  </si>
  <si>
    <t xml:space="preserve">Training </t>
  </si>
  <si>
    <t>Mileage</t>
  </si>
  <si>
    <t>Postage</t>
  </si>
  <si>
    <t>Stationery</t>
  </si>
  <si>
    <t>Telephone</t>
  </si>
  <si>
    <t>Licences</t>
  </si>
  <si>
    <t>Broadband/Internet</t>
  </si>
  <si>
    <t>Gift</t>
  </si>
  <si>
    <t>Hall Hire</t>
  </si>
  <si>
    <t>Community</t>
  </si>
  <si>
    <t>Audit</t>
  </si>
  <si>
    <t>HAPTC/SLCC</t>
  </si>
  <si>
    <t>s137</t>
  </si>
  <si>
    <t>comp repair</t>
  </si>
  <si>
    <t>Totals</t>
  </si>
  <si>
    <t>current</t>
  </si>
  <si>
    <t>transfer</t>
  </si>
  <si>
    <t>credit</t>
  </si>
  <si>
    <t>cancelled</t>
  </si>
  <si>
    <t>Bank rec 31/8</t>
  </si>
  <si>
    <t>unpresented</t>
  </si>
  <si>
    <t>agreed 116</t>
  </si>
  <si>
    <t>HR Advice</t>
  </si>
  <si>
    <t>Expenses</t>
  </si>
  <si>
    <t>Salary</t>
  </si>
  <si>
    <t>-</t>
  </si>
  <si>
    <t>Grant</t>
  </si>
  <si>
    <t>Advertising</t>
  </si>
  <si>
    <t>Employee payments</t>
  </si>
  <si>
    <t>Employee pension</t>
  </si>
  <si>
    <t>Employer pension</t>
  </si>
  <si>
    <t>Employer NI</t>
  </si>
  <si>
    <t xml:space="preserve">Mileage </t>
  </si>
  <si>
    <t>NI/PAYE</t>
  </si>
  <si>
    <t>SLCC</t>
  </si>
  <si>
    <t>Fees</t>
  </si>
  <si>
    <t>HR</t>
  </si>
  <si>
    <t>Legal</t>
  </si>
  <si>
    <t>Assets</t>
  </si>
  <si>
    <t>SMPC</t>
  </si>
  <si>
    <t>Equipment maintenance</t>
  </si>
  <si>
    <t>Equipment purchased</t>
  </si>
  <si>
    <t>Ext Audit</t>
  </si>
  <si>
    <t>ICO</t>
  </si>
  <si>
    <t>Int Audit</t>
  </si>
  <si>
    <t>Internet</t>
  </si>
  <si>
    <t>Room hire</t>
  </si>
  <si>
    <t>Software Licences</t>
  </si>
  <si>
    <t>Staionery</t>
  </si>
  <si>
    <t>Website</t>
  </si>
  <si>
    <t>Training</t>
  </si>
  <si>
    <t>Clerk</t>
  </si>
  <si>
    <t>Councillors</t>
  </si>
  <si>
    <t>Receipts</t>
  </si>
  <si>
    <t>including £13,334.98 CIL</t>
  </si>
  <si>
    <t>BR a/c</t>
  </si>
  <si>
    <t>current a/c</t>
  </si>
  <si>
    <t>clerk expenses Mar 17</t>
  </si>
  <si>
    <t>checked chq stub</t>
  </si>
  <si>
    <t>itzbits, laptop repairs</t>
  </si>
  <si>
    <t>HAPTC subs</t>
  </si>
  <si>
    <t>bank interest</t>
  </si>
  <si>
    <t>dd</t>
  </si>
  <si>
    <t>ICO Data Registrar</t>
  </si>
  <si>
    <t>4/17 clerk sal &amp; exp</t>
  </si>
  <si>
    <t>so</t>
  </si>
  <si>
    <t>LGPS</t>
  </si>
  <si>
    <t>H Rook, salary</t>
  </si>
  <si>
    <t>clerk expenses</t>
  </si>
  <si>
    <t>grant reptile club</t>
  </si>
  <si>
    <t>st giles school</t>
  </si>
  <si>
    <t>Transparency CF</t>
  </si>
  <si>
    <t>BDO auditor fee</t>
  </si>
  <si>
    <t>inplant print</t>
  </si>
  <si>
    <t>Zurich - insurance</t>
  </si>
  <si>
    <t>SLCC subs</t>
  </si>
  <si>
    <t>SMYCA</t>
  </si>
  <si>
    <t>British Legion</t>
  </si>
  <si>
    <t>Y Harverson Xmas lights</t>
  </si>
  <si>
    <t>bank credit</t>
  </si>
  <si>
    <t>Hertsmere - defibrillator??</t>
  </si>
  <si>
    <t>bank deposit</t>
  </si>
  <si>
    <t>SMYCA grant refund</t>
  </si>
  <si>
    <t>grant st giles school</t>
  </si>
  <si>
    <t>chq 000264 cancelled</t>
  </si>
  <si>
    <t>tfr from BR a/c</t>
  </si>
  <si>
    <t>tfr to current a/c</t>
  </si>
  <si>
    <t>Reason for transfer</t>
  </si>
  <si>
    <t>Details</t>
  </si>
  <si>
    <t>Transfers out</t>
  </si>
  <si>
    <t>Running Balance</t>
  </si>
  <si>
    <t xml:space="preserve">For  Metal Signs </t>
  </si>
  <si>
    <t>For Camera</t>
  </si>
  <si>
    <t>poles for signs</t>
  </si>
  <si>
    <t xml:space="preserve">Balance </t>
  </si>
  <si>
    <t>BOTH BANK ACCOUNTS</t>
  </si>
  <si>
    <t>Year ending</t>
  </si>
  <si>
    <t>RECEIPTS</t>
  </si>
  <si>
    <t>auto</t>
  </si>
  <si>
    <t xml:space="preserve">Business Reserve Account Interest </t>
  </si>
  <si>
    <t>Community Infrastructure Levy</t>
  </si>
  <si>
    <t xml:space="preserve">TOTAL RECEIPTS </t>
  </si>
  <si>
    <t>PAYMENTS TO DATE</t>
  </si>
  <si>
    <t>Staff Costs</t>
  </si>
  <si>
    <t>Pension Actuarial Cost</t>
  </si>
  <si>
    <t>Mileage (in with office costs for clerk)</t>
  </si>
  <si>
    <t>Office Costs</t>
  </si>
  <si>
    <t>Hire of Hall - no longer charged for South Mimms</t>
  </si>
  <si>
    <t>Hire of Hall</t>
  </si>
  <si>
    <t>Professional Fees</t>
  </si>
  <si>
    <t>All Audit Fees</t>
  </si>
  <si>
    <t>Subscriptions</t>
  </si>
  <si>
    <t>Councillor Training</t>
  </si>
  <si>
    <t>Election</t>
  </si>
  <si>
    <t>Community Events</t>
  </si>
  <si>
    <t>Poppy Wreath</t>
  </si>
  <si>
    <t>Ridge Projects Budget Line</t>
  </si>
  <si>
    <t>Ridge Reserves (not yet received)</t>
  </si>
  <si>
    <t>31.03.24</t>
  </si>
  <si>
    <t>Balance brought forward 1st April</t>
  </si>
  <si>
    <t>Add:   Total Receipts</t>
  </si>
  <si>
    <t xml:space="preserve">Less:  Total Payments </t>
  </si>
  <si>
    <t xml:space="preserve">Rolling Balance </t>
  </si>
  <si>
    <t>These cumulative funds are represented by:</t>
  </si>
  <si>
    <t xml:space="preserve">Current Account Balance </t>
  </si>
  <si>
    <t xml:space="preserve">Business Reserve Account Balance </t>
  </si>
  <si>
    <t>Cash in hand</t>
  </si>
  <si>
    <t xml:space="preserve">Less:  Unpresented cheques </t>
  </si>
  <si>
    <t>Add:  Uncleared Receipts</t>
  </si>
  <si>
    <t>Signed:   ……………………………………………</t>
  </si>
  <si>
    <t xml:space="preserve">Clerk/RFO to the Parish Council </t>
  </si>
  <si>
    <t>Date …………………………………………………</t>
  </si>
  <si>
    <t>South Mimms Parish Council</t>
  </si>
  <si>
    <t>Assets Register</t>
  </si>
  <si>
    <t>(no devaluation required this year)</t>
  </si>
  <si>
    <t>Date of purchase</t>
  </si>
  <si>
    <t>Cost of purchase (excl. VAT)</t>
  </si>
  <si>
    <t>Current estimated value</t>
  </si>
  <si>
    <t>Notes</t>
  </si>
  <si>
    <t>20/21</t>
  </si>
  <si>
    <t>21/22</t>
  </si>
  <si>
    <t>23/24</t>
  </si>
  <si>
    <t>Movement</t>
  </si>
  <si>
    <t xml:space="preserve">Wall Mounted Notice Board - by Village Hall </t>
  </si>
  <si>
    <t>Freestanding Notice Board - Black Horse Lane</t>
  </si>
  <si>
    <t xml:space="preserve">2 Benches on Village Green </t>
  </si>
  <si>
    <t>2 Benches - Glebeland &amp; 2 Benches - Brookside *</t>
  </si>
  <si>
    <t>Memorial Stone by White Hart Pub</t>
  </si>
  <si>
    <t>OLD Laptop Computer- sent for recycling</t>
  </si>
  <si>
    <t xml:space="preserve">PA System </t>
  </si>
  <si>
    <t>At Village Hall</t>
  </si>
  <si>
    <t>Colour Copier - parish office St Giles</t>
  </si>
  <si>
    <t>Donated to Parish Office</t>
  </si>
  <si>
    <t>Remembrance day silhouette</t>
  </si>
  <si>
    <t>Village display xmas lights December 2017</t>
  </si>
  <si>
    <t>Village Hall</t>
  </si>
  <si>
    <t>Village display more lights December 2018</t>
  </si>
  <si>
    <t>Village Hall Planters</t>
  </si>
  <si>
    <t>Outside Village Hall</t>
  </si>
  <si>
    <t>Defibrilator</t>
  </si>
  <si>
    <t>New Laptop</t>
  </si>
  <si>
    <t>Helen Rook</t>
  </si>
  <si>
    <t xml:space="preserve">Expense Claim March 2017  </t>
  </si>
  <si>
    <t>mileage</t>
  </si>
  <si>
    <t>stationery</t>
  </si>
  <si>
    <t>telephone/mobile</t>
  </si>
  <si>
    <t>broadband/internet</t>
  </si>
  <si>
    <t xml:space="preserve">paid 04/17,  chq 258 </t>
  </si>
  <si>
    <t xml:space="preserve">Expense Claim April 2017 </t>
  </si>
  <si>
    <t>Mileage re: PC meeting (London Colney&gt;South Mimms&gt;London Colney - 10 miles x 45p)</t>
  </si>
  <si>
    <t>Mileage re: Parish Papers (London Colney&gt;South Mimms&gt;London Colney - 10 miles x 45p)</t>
  </si>
  <si>
    <t xml:space="preserve">Stamps re: May Parish Newsletters </t>
  </si>
  <si>
    <t>Mileage re: Noticeboards (London Colney&gt;South Mimms&gt;London Colney - 10 miles x 45p)</t>
  </si>
  <si>
    <t xml:space="preserve">Stamps re: May PC Meeting and June Parish Newsletters </t>
  </si>
  <si>
    <t>Mileage re: Internal Audit (London Colney&gt;Potters Bar&gt;London Colney - 12 miles x 45p)</t>
  </si>
  <si>
    <t>April</t>
  </si>
  <si>
    <t>Stationery (paper, envelopes)</t>
  </si>
  <si>
    <t xml:space="preserve">Telephone/Mobile </t>
  </si>
  <si>
    <t>paid 05/17, chq 261 (part)</t>
  </si>
  <si>
    <t xml:space="preserve">Expense Claim May 2017 </t>
  </si>
  <si>
    <t>May</t>
  </si>
  <si>
    <t>Stationery (paper, toner, envelopes)</t>
  </si>
  <si>
    <t>paid 06/17, chq 262</t>
  </si>
  <si>
    <t xml:space="preserve">Expense Claim June 2017 </t>
  </si>
  <si>
    <t>Majestic re: Internal Audit</t>
  </si>
  <si>
    <t xml:space="preserve">Stamps re: July PC Meeting and July Parish Newsletters </t>
  </si>
  <si>
    <t>June</t>
  </si>
  <si>
    <t xml:space="preserve">Expense Claim July &amp; August 2017 </t>
  </si>
  <si>
    <t xml:space="preserve">Stamps re: September PC Meeting and September Parish Newsletters </t>
  </si>
  <si>
    <t>Aug</t>
  </si>
  <si>
    <t>Stationery (paper, files, envelopes)</t>
  </si>
  <si>
    <t>Jul &amp; Aug</t>
  </si>
  <si>
    <t xml:space="preserve">Expense Claim September 2017 </t>
  </si>
  <si>
    <t xml:space="preserve">Stamps re: October PC Meeting </t>
  </si>
  <si>
    <t>Sep</t>
  </si>
  <si>
    <t xml:space="preserve">Expense Claim October 2017 </t>
  </si>
  <si>
    <t xml:space="preserve">Stamps re: November PC Meeting &amp; Parish Papers </t>
  </si>
  <si>
    <t>Oct</t>
  </si>
  <si>
    <t>Stationery (paper, staples, envelopes)</t>
  </si>
  <si>
    <t xml:space="preserve">Expense Claim November &amp; December 2017 </t>
  </si>
  <si>
    <t>Mileage re: Remembrance Sunday (London Colney&gt;South Mimms&gt;London Colney - 10 miles x 45p)</t>
  </si>
  <si>
    <t>Mileage re: Poppy Wreath Laying (London Colney&gt;South Mimms&gt;London Colney - 10 miles x 45p)</t>
  </si>
  <si>
    <t>Mileage re: Budget meeting (London Colney&gt;South Mimms&gt;London Colney - 10 miles x 45p)</t>
  </si>
  <si>
    <t xml:space="preserve">Stamps re: December Parish Papers </t>
  </si>
  <si>
    <t xml:space="preserve">Norton Renewal </t>
  </si>
  <si>
    <t>Nov &amp; Dec</t>
  </si>
  <si>
    <t xml:space="preserve">Expense Claim January 2018 </t>
  </si>
  <si>
    <t>Stationery (paper, toner)</t>
  </si>
  <si>
    <t xml:space="preserve">Stamps re: January Parish Papers </t>
  </si>
  <si>
    <t>Jan</t>
  </si>
  <si>
    <t xml:space="preserve">Expense Claim February 2018 </t>
  </si>
  <si>
    <t>Stationery (envelopes)</t>
  </si>
  <si>
    <t xml:space="preserve">Stamps re: Feb PC meeting and March Parish Papers </t>
  </si>
  <si>
    <t>Feb</t>
  </si>
  <si>
    <t>Howard Centre Parking</t>
  </si>
  <si>
    <t>visit to natwest re ridge bank account</t>
  </si>
  <si>
    <t>Not classed as income</t>
  </si>
  <si>
    <t xml:space="preserve">refunded expenditure not to be </t>
  </si>
  <si>
    <t>Other less refunds</t>
  </si>
  <si>
    <t xml:space="preserve">classed as income </t>
  </si>
  <si>
    <t>Don’t delete</t>
  </si>
  <si>
    <t>Summary receipts and payments account for the year ended 31 March for AGAR</t>
  </si>
  <si>
    <t>audit fees old council</t>
  </si>
  <si>
    <t>Hatswell Garden Services 3 months</t>
  </si>
  <si>
    <t>Account Summary - un-audited financial year end 2023/24</t>
  </si>
  <si>
    <t>paper and speaker 2 invoices</t>
  </si>
  <si>
    <t>HERTFORDSHIRE CC Grant (PO with receipts)</t>
  </si>
  <si>
    <t>Rhys Hatswell Garden Services 3 months</t>
  </si>
  <si>
    <t>GDPR registration</t>
  </si>
  <si>
    <t>printer ink one standard black</t>
  </si>
  <si>
    <t>Hertfordshire CC Grant - off set to Village Hall (PO in with Receipts)</t>
  </si>
  <si>
    <t>stationary</t>
  </si>
  <si>
    <t>Binders</t>
  </si>
  <si>
    <t>32 receipt missing</t>
  </si>
  <si>
    <t>30 receipt missing</t>
  </si>
  <si>
    <t>40 receipt missing</t>
  </si>
  <si>
    <t>48 receipt missing</t>
  </si>
  <si>
    <t>no receipt</t>
  </si>
  <si>
    <t xml:space="preserve">26 receipt missing </t>
  </si>
  <si>
    <t>Current Account</t>
  </si>
  <si>
    <t>CIL Savings Account</t>
  </si>
  <si>
    <t xml:space="preserve">safely destroyed </t>
  </si>
  <si>
    <t>Total Funds cross checked to bank rec</t>
  </si>
  <si>
    <t>Input Budget</t>
  </si>
  <si>
    <t>classed as income on AGAR  page</t>
  </si>
  <si>
    <t xml:space="preserve">NB refunded expenditure not to be </t>
  </si>
  <si>
    <t>BadgeMaster - had to be paid on Paypal</t>
  </si>
  <si>
    <t>Savings account used to separate off CIL funds,</t>
  </si>
  <si>
    <t>When an item of CIL expenditure is perchased then the funds are transferred from this account to cover it.</t>
  </si>
  <si>
    <t>This ensures that an accuarate record is kept of CIL balances.</t>
  </si>
  <si>
    <t xml:space="preserve">Paper Receipt Ref </t>
  </si>
  <si>
    <t>new laptop needed</t>
  </si>
  <si>
    <t>Budget % utilisation</t>
  </si>
  <si>
    <t>both Ridge Parsih Council AND the active South Mimms Parish Council.</t>
  </si>
  <si>
    <t>SOUTH MIMMS PARISH COUNCIL PRECEPT</t>
  </si>
  <si>
    <t>SM ONLY 2018/19</t>
  </si>
  <si>
    <t>SM ONLY 2019/20</t>
  </si>
  <si>
    <t>SM ONLY 2020/21</t>
  </si>
  <si>
    <t>SM ONLY 2021/22</t>
  </si>
  <si>
    <t>SM ONLY 2022/23</t>
  </si>
  <si>
    <t>SM &amp; R 2023/24</t>
  </si>
  <si>
    <t>TAX BASE</t>
  </si>
  <si>
    <t xml:space="preserve">                                                                      </t>
  </si>
  <si>
    <t>Parish:</t>
  </si>
  <si>
    <t xml:space="preserve">Total Budget requirement </t>
  </si>
  <si>
    <t>less Grant</t>
  </si>
  <si>
    <t>South Mimms</t>
  </si>
  <si>
    <t>Sums to be raised from Council Tax</t>
  </si>
  <si>
    <t>Ridge</t>
  </si>
  <si>
    <t>Tax Base</t>
  </si>
  <si>
    <t>% Change</t>
  </si>
  <si>
    <t>SOUTH MIMMS PARISH COUNCIL BUDGET</t>
  </si>
  <si>
    <t>Contingency</t>
  </si>
  <si>
    <t>To agree to published budget</t>
  </si>
  <si>
    <t>Grand-Total</t>
  </si>
  <si>
    <t>South Mimms has always called a precept but Ridge Parish Council never did to my knowledge.</t>
  </si>
  <si>
    <t>Legally, South Mimms &amp; Ridge Parish Council is a brand new authority.</t>
  </si>
  <si>
    <t>Ridge Parish Council hadn’t been active for many years and NatWest had sent their account to dormat accounts.</t>
  </si>
  <si>
    <t>A Community Governance review by Hertsmere Borough Council ordered the closure of</t>
  </si>
  <si>
    <t>A new authority was then created, however for operational purposes the bank balances and operations of South Mimms Parish Council</t>
  </si>
  <si>
    <t xml:space="preserve">were retained and I as the Clerk and RFO have spent the last year fighting NatWest Dormant Accounts to get the £3,500 (approx) </t>
  </si>
  <si>
    <t>funds from the old Ridge account repatriated.  It remains a work in progress!</t>
  </si>
  <si>
    <t>The current South Mimms and Ridge Parish Council Website retains the publicised accounts of the previous South Mimms Parish</t>
  </si>
  <si>
    <t>The period for the the public to exercise their rights to  inspect the accounts of South Mimms and Ridge Parish Council for the year 2023/24</t>
  </si>
  <si>
    <t>will be 01/07/2024 to 30/08/2024.</t>
  </si>
  <si>
    <t>Explanations and Exercise of Public Rights</t>
  </si>
  <si>
    <t xml:space="preserve">Council for public review at any time.  Ridge Parish Council never raised a precept and had a website. </t>
  </si>
  <si>
    <t xml:space="preserve"> </t>
  </si>
  <si>
    <t>vat to be claimed via VAT126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</si>
</sst>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£&quot;#,##0;\-&quot;£&quot;#,##0"/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  <numFmt numFmtId="165" formatCode="000000"/>
    <numFmt numFmtId="166" formatCode="&quot;£&quot;#,##0.00"/>
    <numFmt numFmtId="167" formatCode="0.0"/>
    <numFmt numFmtId="168" formatCode="_-* #,##0.0_-;\-* #,##0.0_-;_-* &quot;-&quot;??_-;_-@_-"/>
    <numFmt numFmtId="169" formatCode="#,##0.0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Arial"/>
      <family val="2"/>
    </font>
    <font>
      <u val="singleAccounting"/>
      <sz val="10"/>
      <name val="Calibri"/>
      <family val="2"/>
      <scheme val="minor"/>
    </font>
    <font>
      <b/>
      <u val="singleAccounting"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FF0000"/>
      <name val="Calibri"/>
      <family val="2"/>
      <scheme val="minor"/>
    </font>
    <font>
      <b/>
      <u/>
      <sz val="16"/>
      <color rgb="FFFF66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sz val="28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sz val="11"/>
      <color theme="0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FF0000"/>
      <name val="Calibri"/>
      <family val="2"/>
      <scheme val="minor"/>
    </font>
    <font>
      <sz val="11"/>
      <color rgb="FF22222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ck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theme="0" tint="-0.499984740745262"/>
      </right>
      <top style="thin">
        <color theme="0" tint="-0.499984740745262"/>
      </top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indexed="64"/>
      </bottom>
      <diagonal/>
    </border>
    <border>
      <left style="thick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ck">
        <color indexed="64"/>
      </right>
      <top/>
      <bottom style="thin">
        <color theme="0" tint="-0.499984740745262"/>
      </bottom>
      <diagonal/>
    </border>
    <border>
      <left style="thick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indexed="64"/>
      </right>
      <top style="thin">
        <color theme="0" tint="-0.499984740745262"/>
      </top>
      <bottom style="thick">
        <color indexed="64"/>
      </bottom>
      <diagonal/>
    </border>
    <border>
      <left/>
      <right/>
      <top style="thin">
        <color theme="0" tint="-0.499984740745262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theme="0" tint="-0.499984740745262"/>
      </top>
      <bottom style="thick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4" fillId="0" borderId="0" applyNumberFormat="0" applyFill="0" applyBorder="0" applyAlignment="0" applyProtection="0"/>
  </cellStyleXfs>
  <cellXfs count="537">
    <xf numFmtId="0" fontId="0" fillId="0" borderId="0" xfId="0"/>
    <xf numFmtId="0" fontId="4" fillId="0" borderId="0" xfId="0" applyFont="1"/>
    <xf numFmtId="16" fontId="6" fillId="0" borderId="0" xfId="0" applyNumberFormat="1" applyFont="1"/>
    <xf numFmtId="0" fontId="6" fillId="0" borderId="0" xfId="0" applyFont="1"/>
    <xf numFmtId="44" fontId="8" fillId="0" borderId="0" xfId="1" applyFont="1"/>
    <xf numFmtId="0" fontId="10" fillId="0" borderId="0" xfId="0" applyFont="1"/>
    <xf numFmtId="164" fontId="11" fillId="0" borderId="0" xfId="0" applyNumberFormat="1" applyFont="1"/>
    <xf numFmtId="0" fontId="12" fillId="0" borderId="0" xfId="0" applyFont="1" applyAlignment="1">
      <alignment horizontal="center"/>
    </xf>
    <xf numFmtId="44" fontId="12" fillId="0" borderId="0" xfId="0" applyNumberFormat="1" applyFont="1"/>
    <xf numFmtId="0" fontId="12" fillId="0" borderId="0" xfId="0" applyFont="1"/>
    <xf numFmtId="0" fontId="14" fillId="0" borderId="1" xfId="0" applyFont="1" applyBorder="1"/>
    <xf numFmtId="164" fontId="14" fillId="0" borderId="1" xfId="0" applyNumberFormat="1" applyFont="1" applyBorder="1"/>
    <xf numFmtId="44" fontId="12" fillId="0" borderId="1" xfId="0" applyNumberFormat="1" applyFont="1" applyBorder="1"/>
    <xf numFmtId="0" fontId="12" fillId="2" borderId="0" xfId="0" applyFont="1" applyFill="1"/>
    <xf numFmtId="44" fontId="12" fillId="2" borderId="1" xfId="0" applyNumberFormat="1" applyFont="1" applyFill="1" applyBorder="1"/>
    <xf numFmtId="44" fontId="17" fillId="0" borderId="0" xfId="0" applyNumberFormat="1" applyFont="1"/>
    <xf numFmtId="44" fontId="6" fillId="0" borderId="0" xfId="0" applyNumberFormat="1" applyFont="1"/>
    <xf numFmtId="8" fontId="6" fillId="0" borderId="0" xfId="0" applyNumberFormat="1" applyFont="1"/>
    <xf numFmtId="44" fontId="10" fillId="0" borderId="0" xfId="1" applyFont="1"/>
    <xf numFmtId="16" fontId="10" fillId="0" borderId="0" xfId="0" applyNumberFormat="1" applyFont="1"/>
    <xf numFmtId="16" fontId="10" fillId="0" borderId="0" xfId="0" applyNumberFormat="1" applyFont="1" applyAlignment="1">
      <alignment horizontal="right"/>
    </xf>
    <xf numFmtId="15" fontId="10" fillId="0" borderId="0" xfId="0" applyNumberFormat="1" applyFont="1" applyAlignment="1">
      <alignment horizontal="right"/>
    </xf>
    <xf numFmtId="17" fontId="10" fillId="0" borderId="0" xfId="0" applyNumberFormat="1" applyFont="1" applyAlignment="1">
      <alignment horizontal="right"/>
    </xf>
    <xf numFmtId="44" fontId="19" fillId="0" borderId="0" xfId="1" applyFont="1"/>
    <xf numFmtId="44" fontId="20" fillId="0" borderId="0" xfId="0" applyNumberFormat="1" applyFont="1"/>
    <xf numFmtId="44" fontId="7" fillId="0" borderId="0" xfId="0" applyNumberFormat="1" applyFont="1"/>
    <xf numFmtId="44" fontId="16" fillId="0" borderId="0" xfId="0" applyNumberFormat="1" applyFont="1" applyAlignment="1">
      <alignment horizontal="center"/>
    </xf>
    <xf numFmtId="44" fontId="21" fillId="0" borderId="0" xfId="0" applyNumberFormat="1" applyFont="1" applyAlignment="1">
      <alignment horizontal="center"/>
    </xf>
    <xf numFmtId="44" fontId="13" fillId="0" borderId="0" xfId="0" applyNumberFormat="1" applyFont="1" applyAlignment="1">
      <alignment horizontal="center"/>
    </xf>
    <xf numFmtId="44" fontId="16" fillId="0" borderId="1" xfId="0" applyNumberFormat="1" applyFont="1" applyBorder="1" applyAlignment="1">
      <alignment horizontal="center"/>
    </xf>
    <xf numFmtId="44" fontId="21" fillId="0" borderId="1" xfId="0" applyNumberFormat="1" applyFont="1" applyBorder="1" applyAlignment="1">
      <alignment horizontal="center"/>
    </xf>
    <xf numFmtId="0" fontId="17" fillId="0" borderId="0" xfId="0" applyFont="1"/>
    <xf numFmtId="44" fontId="21" fillId="2" borderId="0" xfId="1" applyFont="1" applyFill="1"/>
    <xf numFmtId="44" fontId="6" fillId="0" borderId="3" xfId="0" applyNumberFormat="1" applyFont="1" applyBorder="1"/>
    <xf numFmtId="0" fontId="18" fillId="0" borderId="0" xfId="2"/>
    <xf numFmtId="15" fontId="18" fillId="0" borderId="0" xfId="2" applyNumberFormat="1"/>
    <xf numFmtId="0" fontId="18" fillId="0" borderId="0" xfId="2" applyAlignment="1">
      <alignment horizontal="left"/>
    </xf>
    <xf numFmtId="44" fontId="5" fillId="0" borderId="0" xfId="2" applyNumberFormat="1" applyFont="1"/>
    <xf numFmtId="0" fontId="0" fillId="0" borderId="0" xfId="0" applyAlignment="1">
      <alignment wrapText="1"/>
    </xf>
    <xf numFmtId="0" fontId="14" fillId="0" borderId="0" xfId="0" applyFont="1"/>
    <xf numFmtId="0" fontId="6" fillId="0" borderId="0" xfId="0" applyFont="1" applyAlignment="1">
      <alignment horizontal="right"/>
    </xf>
    <xf numFmtId="16" fontId="10" fillId="5" borderId="0" xfId="0" applyNumberFormat="1" applyFont="1" applyFill="1"/>
    <xf numFmtId="0" fontId="10" fillId="5" borderId="0" xfId="0" applyFont="1" applyFill="1"/>
    <xf numFmtId="16" fontId="6" fillId="5" borderId="0" xfId="0" applyNumberFormat="1" applyFont="1" applyFill="1"/>
    <xf numFmtId="0" fontId="6" fillId="5" borderId="0" xfId="0" applyFont="1" applyFill="1"/>
    <xf numFmtId="8" fontId="6" fillId="5" borderId="0" xfId="0" applyNumberFormat="1" applyFont="1" applyFill="1"/>
    <xf numFmtId="44" fontId="10" fillId="5" borderId="0" xfId="1" applyFont="1" applyFill="1"/>
    <xf numFmtId="0" fontId="7" fillId="0" borderId="0" xfId="0" applyFont="1"/>
    <xf numFmtId="0" fontId="12" fillId="6" borderId="0" xfId="0" applyFont="1" applyFill="1" applyAlignment="1">
      <alignment horizontal="center"/>
    </xf>
    <xf numFmtId="164" fontId="12" fillId="6" borderId="0" xfId="0" applyNumberFormat="1" applyFont="1" applyFill="1"/>
    <xf numFmtId="0" fontId="12" fillId="6" borderId="0" xfId="0" applyFont="1" applyFill="1"/>
    <xf numFmtId="44" fontId="12" fillId="6" borderId="0" xfId="0" applyNumberFormat="1" applyFont="1" applyFill="1"/>
    <xf numFmtId="44" fontId="12" fillId="6" borderId="0" xfId="0" applyNumberFormat="1" applyFont="1" applyFill="1" applyAlignment="1">
      <alignment horizontal="center"/>
    </xf>
    <xf numFmtId="44" fontId="15" fillId="6" borderId="0" xfId="0" applyNumberFormat="1" applyFont="1" applyFill="1"/>
    <xf numFmtId="44" fontId="17" fillId="6" borderId="0" xfId="0" applyNumberFormat="1" applyFont="1" applyFill="1"/>
    <xf numFmtId="165" fontId="12" fillId="6" borderId="0" xfId="0" applyNumberFormat="1" applyFont="1" applyFill="1" applyAlignment="1">
      <alignment horizontal="center"/>
    </xf>
    <xf numFmtId="44" fontId="15" fillId="6" borderId="0" xfId="0" applyNumberFormat="1" applyFont="1" applyFill="1" applyAlignment="1">
      <alignment horizontal="center"/>
    </xf>
    <xf numFmtId="0" fontId="17" fillId="6" borderId="0" xfId="0" applyFont="1" applyFill="1"/>
    <xf numFmtId="0" fontId="12" fillId="6" borderId="2" xfId="0" applyFont="1" applyFill="1" applyBorder="1" applyAlignment="1">
      <alignment horizontal="center"/>
    </xf>
    <xf numFmtId="0" fontId="12" fillId="6" borderId="2" xfId="0" applyFont="1" applyFill="1" applyBorder="1"/>
    <xf numFmtId="44" fontId="15" fillId="6" borderId="2" xfId="0" applyNumberFormat="1" applyFont="1" applyFill="1" applyBorder="1"/>
    <xf numFmtId="44" fontId="17" fillId="6" borderId="2" xfId="0" applyNumberFormat="1" applyFont="1" applyFill="1" applyBorder="1"/>
    <xf numFmtId="44" fontId="16" fillId="6" borderId="2" xfId="0" applyNumberFormat="1" applyFont="1" applyFill="1" applyBorder="1"/>
    <xf numFmtId="44" fontId="9" fillId="6" borderId="0" xfId="1" applyFont="1" applyFill="1"/>
    <xf numFmtId="16" fontId="12" fillId="0" borderId="0" xfId="0" applyNumberFormat="1" applyFont="1"/>
    <xf numFmtId="165" fontId="12" fillId="0" borderId="0" xfId="0" applyNumberFormat="1" applyFont="1" applyAlignment="1">
      <alignment horizontal="center"/>
    </xf>
    <xf numFmtId="2" fontId="12" fillId="0" borderId="0" xfId="0" applyNumberFormat="1" applyFont="1"/>
    <xf numFmtId="2" fontId="14" fillId="0" borderId="0" xfId="0" applyNumberFormat="1" applyFont="1" applyAlignment="1">
      <alignment horizontal="center"/>
    </xf>
    <xf numFmtId="2" fontId="13" fillId="0" borderId="1" xfId="1" applyNumberFormat="1" applyFont="1" applyBorder="1" applyAlignment="1">
      <alignment horizontal="center"/>
    </xf>
    <xf numFmtId="2" fontId="8" fillId="0" borderId="0" xfId="1" applyNumberFormat="1" applyFont="1"/>
    <xf numFmtId="2" fontId="3" fillId="6" borderId="0" xfId="0" applyNumberFormat="1" applyFont="1" applyFill="1"/>
    <xf numFmtId="2" fontId="12" fillId="6" borderId="0" xfId="0" applyNumberFormat="1" applyFont="1" applyFill="1"/>
    <xf numFmtId="2" fontId="15" fillId="6" borderId="2" xfId="0" applyNumberFormat="1" applyFont="1" applyFill="1" applyBorder="1"/>
    <xf numFmtId="2" fontId="17" fillId="6" borderId="2" xfId="0" applyNumberFormat="1" applyFont="1" applyFill="1" applyBorder="1"/>
    <xf numFmtId="2" fontId="12" fillId="5" borderId="0" xfId="0" applyNumberFormat="1" applyFont="1" applyFill="1"/>
    <xf numFmtId="2" fontId="14" fillId="0" borderId="0" xfId="0" applyNumberFormat="1" applyFont="1" applyAlignment="1">
      <alignment horizontal="right"/>
    </xf>
    <xf numFmtId="2" fontId="14" fillId="0" borderId="0" xfId="0" applyNumberFormat="1" applyFont="1"/>
    <xf numFmtId="0" fontId="12" fillId="3" borderId="0" xfId="0" applyFont="1" applyFill="1" applyAlignment="1">
      <alignment horizontal="center"/>
    </xf>
    <xf numFmtId="2" fontId="12" fillId="2" borderId="0" xfId="0" applyNumberFormat="1" applyFont="1" applyFill="1"/>
    <xf numFmtId="2" fontId="16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right" wrapText="1"/>
    </xf>
    <xf numFmtId="2" fontId="12" fillId="5" borderId="0" xfId="0" applyNumberFormat="1" applyFont="1" applyFill="1" applyAlignment="1">
      <alignment horizontal="right"/>
    </xf>
    <xf numFmtId="2" fontId="14" fillId="7" borderId="0" xfId="0" applyNumberFormat="1" applyFont="1" applyFill="1" applyAlignment="1">
      <alignment horizontal="right"/>
    </xf>
    <xf numFmtId="2" fontId="14" fillId="7" borderId="0" xfId="0" applyNumberFormat="1" applyFont="1" applyFill="1"/>
    <xf numFmtId="0" fontId="12" fillId="3" borderId="0" xfId="0" applyFont="1" applyFill="1" applyAlignment="1">
      <alignment horizontal="center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2" fontId="14" fillId="0" borderId="0" xfId="0" applyNumberFormat="1" applyFont="1" applyAlignment="1">
      <alignment wrapText="1"/>
    </xf>
    <xf numFmtId="2" fontId="12" fillId="0" borderId="0" xfId="0" applyNumberFormat="1" applyFont="1" applyAlignment="1">
      <alignment wrapText="1"/>
    </xf>
    <xf numFmtId="2" fontId="12" fillId="2" borderId="0" xfId="0" applyNumberFormat="1" applyFont="1" applyFill="1" applyAlignment="1">
      <alignment wrapText="1"/>
    </xf>
    <xf numFmtId="2" fontId="16" fillId="0" borderId="1" xfId="0" applyNumberFormat="1" applyFont="1" applyBorder="1" applyAlignment="1">
      <alignment horizontal="center" wrapText="1"/>
    </xf>
    <xf numFmtId="2" fontId="21" fillId="0" borderId="0" xfId="0" applyNumberFormat="1" applyFont="1" applyAlignment="1">
      <alignment horizontal="center"/>
    </xf>
    <xf numFmtId="2" fontId="21" fillId="0" borderId="1" xfId="0" applyNumberFormat="1" applyFont="1" applyBorder="1" applyAlignment="1">
      <alignment horizontal="center" wrapText="1"/>
    </xf>
    <xf numFmtId="0" fontId="17" fillId="0" borderId="0" xfId="0" applyFont="1" applyAlignment="1">
      <alignment wrapText="1"/>
    </xf>
    <xf numFmtId="2" fontId="12" fillId="0" borderId="1" xfId="0" applyNumberFormat="1" applyFont="1" applyBorder="1" applyAlignment="1">
      <alignment wrapText="1"/>
    </xf>
    <xf numFmtId="2" fontId="12" fillId="2" borderId="1" xfId="0" applyNumberFormat="1" applyFont="1" applyFill="1" applyBorder="1" applyAlignment="1">
      <alignment wrapText="1"/>
    </xf>
    <xf numFmtId="14" fontId="12" fillId="0" borderId="0" xfId="0" applyNumberFormat="1" applyFont="1"/>
    <xf numFmtId="17" fontId="12" fillId="0" borderId="0" xfId="0" applyNumberFormat="1" applyFont="1"/>
    <xf numFmtId="2" fontId="10" fillId="0" borderId="0" xfId="0" applyNumberFormat="1" applyFont="1" applyAlignment="1">
      <alignment horizontal="left"/>
    </xf>
    <xf numFmtId="0" fontId="5" fillId="0" borderId="0" xfId="2" applyFont="1" applyAlignment="1">
      <alignment wrapText="1"/>
    </xf>
    <xf numFmtId="166" fontId="10" fillId="13" borderId="4" xfId="0" applyNumberFormat="1" applyFont="1" applyFill="1" applyBorder="1" applyAlignment="1">
      <alignment horizontal="right"/>
    </xf>
    <xf numFmtId="166" fontId="0" fillId="0" borderId="0" xfId="0" applyNumberFormat="1"/>
    <xf numFmtId="166" fontId="4" fillId="13" borderId="4" xfId="0" applyNumberFormat="1" applyFont="1" applyFill="1" applyBorder="1" applyAlignment="1">
      <alignment horizontal="justify" wrapText="1"/>
    </xf>
    <xf numFmtId="166" fontId="0" fillId="0" borderId="4" xfId="0" applyNumberFormat="1" applyBorder="1"/>
    <xf numFmtId="14" fontId="0" fillId="0" borderId="0" xfId="0" applyNumberFormat="1"/>
    <xf numFmtId="166" fontId="0" fillId="8" borderId="4" xfId="0" applyNumberFormat="1" applyFill="1" applyBorder="1"/>
    <xf numFmtId="164" fontId="26" fillId="0" borderId="0" xfId="0" applyNumberFormat="1" applyFont="1"/>
    <xf numFmtId="0" fontId="28" fillId="0" borderId="0" xfId="0" applyFont="1"/>
    <xf numFmtId="0" fontId="29" fillId="0" borderId="0" xfId="0" applyFont="1"/>
    <xf numFmtId="164" fontId="7" fillId="0" borderId="0" xfId="0" applyNumberFormat="1" applyFont="1"/>
    <xf numFmtId="0" fontId="27" fillId="0" borderId="0" xfId="0" applyFont="1"/>
    <xf numFmtId="0" fontId="30" fillId="0" borderId="0" xfId="0" applyFont="1"/>
    <xf numFmtId="44" fontId="0" fillId="0" borderId="0" xfId="0" applyNumberFormat="1"/>
    <xf numFmtId="0" fontId="31" fillId="0" borderId="0" xfId="0" applyFont="1"/>
    <xf numFmtId="0" fontId="27" fillId="10" borderId="0" xfId="0" applyFont="1" applyFill="1"/>
    <xf numFmtId="14" fontId="27" fillId="10" borderId="0" xfId="0" applyNumberFormat="1" applyFont="1" applyFill="1"/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166" fontId="32" fillId="9" borderId="0" xfId="0" applyNumberFormat="1" applyFont="1" applyFill="1" applyAlignment="1">
      <alignment horizontal="right"/>
    </xf>
    <xf numFmtId="0" fontId="0" fillId="9" borderId="4" xfId="0" applyFill="1" applyBorder="1"/>
    <xf numFmtId="0" fontId="24" fillId="8" borderId="5" xfId="0" applyFont="1" applyFill="1" applyBorder="1"/>
    <xf numFmtId="166" fontId="33" fillId="8" borderId="4" xfId="0" applyNumberFormat="1" applyFont="1" applyFill="1" applyBorder="1" applyAlignment="1">
      <alignment horizontal="justify" textRotation="90" wrapText="1"/>
    </xf>
    <xf numFmtId="14" fontId="2" fillId="9" borderId="4" xfId="0" applyNumberFormat="1" applyFont="1" applyFill="1" applyBorder="1" applyAlignment="1">
      <alignment horizontal="left"/>
    </xf>
    <xf numFmtId="166" fontId="2" fillId="0" borderId="8" xfId="0" applyNumberFormat="1" applyFont="1" applyBorder="1" applyAlignment="1">
      <alignment horizontal="left"/>
    </xf>
    <xf numFmtId="166" fontId="2" fillId="0" borderId="4" xfId="0" applyNumberFormat="1" applyFont="1" applyBorder="1" applyAlignment="1">
      <alignment horizontal="left"/>
    </xf>
    <xf numFmtId="0" fontId="0" fillId="0" borderId="4" xfId="0" applyBorder="1"/>
    <xf numFmtId="0" fontId="32" fillId="0" borderId="4" xfId="0" applyFont="1" applyBorder="1" applyAlignment="1">
      <alignment horizontal="left"/>
    </xf>
    <xf numFmtId="0" fontId="34" fillId="8" borderId="4" xfId="0" applyFont="1" applyFill="1" applyBorder="1"/>
    <xf numFmtId="0" fontId="5" fillId="0" borderId="4" xfId="2" applyFont="1" applyBorder="1" applyAlignment="1">
      <alignment wrapText="1"/>
    </xf>
    <xf numFmtId="17" fontId="18" fillId="0" borderId="4" xfId="2" applyNumberFormat="1" applyBorder="1" applyAlignment="1">
      <alignment horizontal="left"/>
    </xf>
    <xf numFmtId="0" fontId="18" fillId="0" borderId="4" xfId="2" applyBorder="1" applyAlignment="1">
      <alignment horizontal="left"/>
    </xf>
    <xf numFmtId="44" fontId="18" fillId="0" borderId="4" xfId="3" applyFont="1" applyBorder="1" applyAlignment="1">
      <alignment horizontal="left"/>
    </xf>
    <xf numFmtId="0" fontId="18" fillId="0" borderId="4" xfId="2" applyBorder="1"/>
    <xf numFmtId="44" fontId="18" fillId="0" borderId="4" xfId="3" applyFont="1" applyBorder="1" applyAlignment="1">
      <alignment horizontal="right"/>
    </xf>
    <xf numFmtId="44" fontId="0" fillId="0" borderId="4" xfId="3" applyFont="1" applyBorder="1"/>
    <xf numFmtId="44" fontId="18" fillId="0" borderId="4" xfId="3" applyFont="1" applyFill="1" applyBorder="1"/>
    <xf numFmtId="44" fontId="18" fillId="0" borderId="4" xfId="3" applyFont="1" applyBorder="1"/>
    <xf numFmtId="2" fontId="6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66" fontId="33" fillId="8" borderId="5" xfId="0" applyNumberFormat="1" applyFont="1" applyFill="1" applyBorder="1" applyAlignment="1">
      <alignment horizontal="right" textRotation="90" wrapText="1"/>
    </xf>
    <xf numFmtId="166" fontId="34" fillId="8" borderId="4" xfId="0" applyNumberFormat="1" applyFont="1" applyFill="1" applyBorder="1" applyAlignment="1">
      <alignment horizontal="right"/>
    </xf>
    <xf numFmtId="0" fontId="35" fillId="0" borderId="0" xfId="0" applyFont="1"/>
    <xf numFmtId="0" fontId="0" fillId="9" borderId="0" xfId="0" applyFill="1"/>
    <xf numFmtId="0" fontId="0" fillId="0" borderId="10" xfId="0" applyBorder="1"/>
    <xf numFmtId="164" fontId="26" fillId="0" borderId="9" xfId="0" applyNumberFormat="1" applyFont="1" applyBorder="1"/>
    <xf numFmtId="0" fontId="0" fillId="0" borderId="11" xfId="0" applyBorder="1"/>
    <xf numFmtId="164" fontId="25" fillId="0" borderId="12" xfId="0" applyNumberFormat="1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27" fillId="0" borderId="15" xfId="0" applyFont="1" applyBorder="1"/>
    <xf numFmtId="0" fontId="0" fillId="0" borderId="15" xfId="0" applyBorder="1"/>
    <xf numFmtId="44" fontId="0" fillId="0" borderId="15" xfId="1" applyFont="1" applyBorder="1"/>
    <xf numFmtId="44" fontId="30" fillId="0" borderId="15" xfId="1" applyFont="1" applyBorder="1"/>
    <xf numFmtId="44" fontId="0" fillId="0" borderId="15" xfId="0" applyNumberFormat="1" applyBorder="1"/>
    <xf numFmtId="0" fontId="0" fillId="0" borderId="4" xfId="0" applyBorder="1" applyAlignment="1">
      <alignment horizontal="center"/>
    </xf>
    <xf numFmtId="166" fontId="4" fillId="13" borderId="4" xfId="0" applyNumberFormat="1" applyFont="1" applyFill="1" applyBorder="1" applyAlignment="1">
      <alignment horizontal="center" wrapText="1"/>
    </xf>
    <xf numFmtId="0" fontId="0" fillId="4" borderId="14" xfId="0" applyFill="1" applyBorder="1"/>
    <xf numFmtId="0" fontId="0" fillId="4" borderId="0" xfId="0" applyFill="1"/>
    <xf numFmtId="44" fontId="0" fillId="4" borderId="15" xfId="0" applyNumberFormat="1" applyFill="1" applyBorder="1"/>
    <xf numFmtId="44" fontId="30" fillId="4" borderId="15" xfId="1" applyFont="1" applyFill="1" applyBorder="1"/>
    <xf numFmtId="166" fontId="0" fillId="0" borderId="0" xfId="0" applyNumberFormat="1" applyAlignment="1">
      <alignment horizontal="center"/>
    </xf>
    <xf numFmtId="0" fontId="18" fillId="9" borderId="4" xfId="2" applyFill="1" applyBorder="1"/>
    <xf numFmtId="44" fontId="18" fillId="0" borderId="0" xfId="2" applyNumberFormat="1" applyAlignment="1">
      <alignment horizontal="left"/>
    </xf>
    <xf numFmtId="0" fontId="5" fillId="0" borderId="0" xfId="2" applyFont="1" applyAlignment="1">
      <alignment horizontal="center" wrapText="1"/>
    </xf>
    <xf numFmtId="44" fontId="5" fillId="0" borderId="3" xfId="2" applyNumberFormat="1" applyFont="1" applyBorder="1"/>
    <xf numFmtId="14" fontId="0" fillId="0" borderId="4" xfId="0" applyNumberFormat="1" applyBorder="1" applyAlignment="1">
      <alignment horizontal="left"/>
    </xf>
    <xf numFmtId="0" fontId="18" fillId="0" borderId="0" xfId="2" applyAlignment="1">
      <alignment horizontal="center"/>
    </xf>
    <xf numFmtId="166" fontId="5" fillId="0" borderId="3" xfId="2" applyNumberFormat="1" applyFont="1" applyBorder="1" applyAlignment="1">
      <alignment horizontal="center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right"/>
    </xf>
    <xf numFmtId="166" fontId="5" fillId="0" borderId="4" xfId="2" applyNumberFormat="1" applyFont="1" applyBorder="1" applyAlignment="1">
      <alignment horizontal="right"/>
    </xf>
    <xf numFmtId="166" fontId="5" fillId="0" borderId="0" xfId="2" applyNumberFormat="1" applyFont="1" applyAlignment="1">
      <alignment horizontal="right"/>
    </xf>
    <xf numFmtId="0" fontId="36" fillId="0" borderId="0" xfId="0" applyFont="1"/>
    <xf numFmtId="166" fontId="32" fillId="9" borderId="8" xfId="0" applyNumberFormat="1" applyFont="1" applyFill="1" applyBorder="1" applyAlignment="1">
      <alignment horizontal="right"/>
    </xf>
    <xf numFmtId="14" fontId="32" fillId="9" borderId="4" xfId="0" applyNumberFormat="1" applyFont="1" applyFill="1" applyBorder="1" applyAlignment="1">
      <alignment horizontal="left"/>
    </xf>
    <xf numFmtId="166" fontId="32" fillId="0" borderId="8" xfId="0" applyNumberFormat="1" applyFont="1" applyBorder="1" applyAlignment="1">
      <alignment horizontal="left"/>
    </xf>
    <xf numFmtId="8" fontId="37" fillId="9" borderId="4" xfId="0" applyNumberFormat="1" applyFont="1" applyFill="1" applyBorder="1" applyAlignment="1">
      <alignment horizontal="right" vertical="top"/>
    </xf>
    <xf numFmtId="14" fontId="37" fillId="9" borderId="4" xfId="0" applyNumberFormat="1" applyFont="1" applyFill="1" applyBorder="1" applyAlignment="1">
      <alignment horizontal="left" vertical="top"/>
    </xf>
    <xf numFmtId="14" fontId="2" fillId="8" borderId="5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14" fontId="38" fillId="9" borderId="4" xfId="0" applyNumberFormat="1" applyFont="1" applyFill="1" applyBorder="1" applyAlignment="1">
      <alignment horizontal="left" vertical="top"/>
    </xf>
    <xf numFmtId="8" fontId="38" fillId="9" borderId="4" xfId="0" applyNumberFormat="1" applyFont="1" applyFill="1" applyBorder="1" applyAlignment="1">
      <alignment horizontal="right" vertical="top"/>
    </xf>
    <xf numFmtId="166" fontId="2" fillId="9" borderId="4" xfId="0" applyNumberFormat="1" applyFont="1" applyFill="1" applyBorder="1" applyAlignment="1">
      <alignment horizontal="right"/>
    </xf>
    <xf numFmtId="14" fontId="2" fillId="0" borderId="4" xfId="0" applyNumberFormat="1" applyFont="1" applyBorder="1" applyAlignment="1">
      <alignment horizontal="left"/>
    </xf>
    <xf numFmtId="166" fontId="2" fillId="0" borderId="4" xfId="0" applyNumberFormat="1" applyFont="1" applyBorder="1" applyAlignment="1">
      <alignment horizontal="right"/>
    </xf>
    <xf numFmtId="166" fontId="0" fillId="0" borderId="9" xfId="0" applyNumberFormat="1" applyBorder="1"/>
    <xf numFmtId="166" fontId="0" fillId="0" borderId="10" xfId="0" applyNumberFormat="1" applyBorder="1" applyAlignment="1">
      <alignment horizontal="right"/>
    </xf>
    <xf numFmtId="166" fontId="0" fillId="0" borderId="16" xfId="0" applyNumberFormat="1" applyBorder="1"/>
    <xf numFmtId="166" fontId="0" fillId="0" borderId="17" xfId="0" applyNumberFormat="1" applyBorder="1"/>
    <xf numFmtId="166" fontId="0" fillId="0" borderId="5" xfId="0" applyNumberFormat="1" applyBorder="1"/>
    <xf numFmtId="0" fontId="32" fillId="0" borderId="4" xfId="0" applyFont="1" applyBorder="1"/>
    <xf numFmtId="164" fontId="40" fillId="0" borderId="0" xfId="0" applyNumberFormat="1" applyFont="1" applyAlignment="1">
      <alignment horizontal="left"/>
    </xf>
    <xf numFmtId="2" fontId="40" fillId="0" borderId="0" xfId="0" applyNumberFormat="1" applyFont="1" applyAlignment="1">
      <alignment horizontal="right"/>
    </xf>
    <xf numFmtId="14" fontId="32" fillId="0" borderId="0" xfId="0" applyNumberFormat="1" applyFont="1" applyAlignment="1">
      <alignment horizontal="left"/>
    </xf>
    <xf numFmtId="2" fontId="32" fillId="0" borderId="0" xfId="0" applyNumberFormat="1" applyFont="1" applyAlignment="1">
      <alignment horizontal="right"/>
    </xf>
    <xf numFmtId="166" fontId="32" fillId="0" borderId="0" xfId="0" applyNumberFormat="1" applyFont="1" applyAlignment="1">
      <alignment horizontal="right"/>
    </xf>
    <xf numFmtId="166" fontId="32" fillId="10" borderId="0" xfId="0" applyNumberFormat="1" applyFont="1" applyFill="1" applyAlignment="1">
      <alignment horizontal="right"/>
    </xf>
    <xf numFmtId="1" fontId="32" fillId="0" borderId="0" xfId="0" applyNumberFormat="1" applyFont="1"/>
    <xf numFmtId="2" fontId="32" fillId="0" borderId="0" xfId="0" applyNumberFormat="1" applyFont="1" applyAlignment="1">
      <alignment horizontal="left"/>
    </xf>
    <xf numFmtId="2" fontId="32" fillId="0" borderId="0" xfId="0" applyNumberFormat="1" applyFont="1"/>
    <xf numFmtId="0" fontId="32" fillId="0" borderId="0" xfId="0" applyFont="1" applyAlignment="1">
      <alignment horizontal="left"/>
    </xf>
    <xf numFmtId="0" fontId="0" fillId="0" borderId="0" xfId="0" applyAlignment="1">
      <alignment horizontal="left"/>
    </xf>
    <xf numFmtId="14" fontId="40" fillId="0" borderId="0" xfId="0" applyNumberFormat="1" applyFont="1" applyAlignment="1">
      <alignment horizontal="left"/>
    </xf>
    <xf numFmtId="164" fontId="32" fillId="0" borderId="4" xfId="0" applyNumberFormat="1" applyFont="1" applyBorder="1" applyAlignment="1">
      <alignment horizontal="left"/>
    </xf>
    <xf numFmtId="2" fontId="32" fillId="0" borderId="4" xfId="0" applyNumberFormat="1" applyFont="1" applyBorder="1" applyAlignment="1">
      <alignment horizontal="right"/>
    </xf>
    <xf numFmtId="14" fontId="32" fillId="0" borderId="4" xfId="0" applyNumberFormat="1" applyFont="1" applyBorder="1" applyAlignment="1">
      <alignment horizontal="left"/>
    </xf>
    <xf numFmtId="166" fontId="32" fillId="0" borderId="16" xfId="0" applyNumberFormat="1" applyFont="1" applyBorder="1" applyAlignment="1">
      <alignment horizontal="left"/>
    </xf>
    <xf numFmtId="1" fontId="32" fillId="9" borderId="4" xfId="0" applyNumberFormat="1" applyFont="1" applyFill="1" applyBorder="1"/>
    <xf numFmtId="2" fontId="32" fillId="9" borderId="4" xfId="0" applyNumberFormat="1" applyFont="1" applyFill="1" applyBorder="1"/>
    <xf numFmtId="2" fontId="32" fillId="5" borderId="4" xfId="0" applyNumberFormat="1" applyFont="1" applyFill="1" applyBorder="1" applyAlignment="1">
      <alignment horizontal="left"/>
    </xf>
    <xf numFmtId="2" fontId="32" fillId="12" borderId="4" xfId="0" applyNumberFormat="1" applyFont="1" applyFill="1" applyBorder="1" applyAlignment="1">
      <alignment horizontal="left"/>
    </xf>
    <xf numFmtId="2" fontId="32" fillId="4" borderId="4" xfId="0" applyNumberFormat="1" applyFont="1" applyFill="1" applyBorder="1" applyAlignment="1">
      <alignment horizontal="left"/>
    </xf>
    <xf numFmtId="2" fontId="32" fillId="2" borderId="4" xfId="0" applyNumberFormat="1" applyFont="1" applyFill="1" applyBorder="1" applyAlignment="1">
      <alignment horizontal="left"/>
    </xf>
    <xf numFmtId="0" fontId="40" fillId="0" borderId="4" xfId="0" applyFont="1" applyBorder="1" applyAlignment="1">
      <alignment horizontal="justify" wrapText="1"/>
    </xf>
    <xf numFmtId="0" fontId="40" fillId="0" borderId="4" xfId="0" applyFont="1" applyBorder="1" applyAlignment="1">
      <alignment horizontal="center" wrapText="1"/>
    </xf>
    <xf numFmtId="166" fontId="40" fillId="0" borderId="16" xfId="0" applyNumberFormat="1" applyFont="1" applyBorder="1" applyAlignment="1">
      <alignment horizontal="justify" wrapText="1"/>
    </xf>
    <xf numFmtId="1" fontId="40" fillId="9" borderId="5" xfId="0" applyNumberFormat="1" applyFont="1" applyFill="1" applyBorder="1" applyAlignment="1">
      <alignment wrapText="1"/>
    </xf>
    <xf numFmtId="0" fontId="40" fillId="9" borderId="5" xfId="0" applyFont="1" applyFill="1" applyBorder="1" applyAlignment="1">
      <alignment wrapText="1"/>
    </xf>
    <xf numFmtId="0" fontId="40" fillId="0" borderId="0" xfId="0" applyFont="1" applyAlignment="1">
      <alignment horizontal="justify" wrapText="1"/>
    </xf>
    <xf numFmtId="0" fontId="32" fillId="10" borderId="4" xfId="0" applyFont="1" applyFill="1" applyBorder="1" applyAlignment="1">
      <alignment horizontal="justify"/>
    </xf>
    <xf numFmtId="0" fontId="40" fillId="10" borderId="4" xfId="0" applyFont="1" applyFill="1" applyBorder="1" applyAlignment="1">
      <alignment horizontal="left"/>
    </xf>
    <xf numFmtId="0" fontId="40" fillId="10" borderId="4" xfId="0" applyFont="1" applyFill="1" applyBorder="1" applyAlignment="1">
      <alignment horizontal="justify" textRotation="90" wrapText="1"/>
    </xf>
    <xf numFmtId="166" fontId="32" fillId="0" borderId="4" xfId="0" applyNumberFormat="1" applyFont="1" applyBorder="1" applyAlignment="1">
      <alignment horizontal="right"/>
    </xf>
    <xf numFmtId="0" fontId="40" fillId="0" borderId="0" xfId="0" applyFont="1" applyAlignment="1">
      <alignment horizontal="justify" textRotation="90" wrapText="1"/>
    </xf>
    <xf numFmtId="166" fontId="32" fillId="0" borderId="16" xfId="0" applyNumberFormat="1" applyFont="1" applyBorder="1" applyAlignment="1">
      <alignment horizontal="right"/>
    </xf>
    <xf numFmtId="2" fontId="32" fillId="0" borderId="4" xfId="0" applyNumberFormat="1" applyFont="1" applyBorder="1"/>
    <xf numFmtId="15" fontId="32" fillId="0" borderId="4" xfId="0" applyNumberFormat="1" applyFont="1" applyBorder="1" applyAlignment="1">
      <alignment horizontal="left"/>
    </xf>
    <xf numFmtId="44" fontId="32" fillId="0" borderId="4" xfId="0" applyNumberFormat="1" applyFont="1" applyBorder="1" applyAlignment="1">
      <alignment horizontal="left"/>
    </xf>
    <xf numFmtId="166" fontId="32" fillId="0" borderId="4" xfId="0" applyNumberFormat="1" applyFont="1" applyBorder="1" applyAlignment="1">
      <alignment horizontal="left"/>
    </xf>
    <xf numFmtId="1" fontId="32" fillId="0" borderId="4" xfId="0" applyNumberFormat="1" applyFont="1" applyBorder="1"/>
    <xf numFmtId="44" fontId="32" fillId="0" borderId="0" xfId="0" applyNumberFormat="1" applyFont="1" applyAlignment="1">
      <alignment horizontal="left"/>
    </xf>
    <xf numFmtId="2" fontId="32" fillId="9" borderId="0" xfId="0" applyNumberFormat="1" applyFont="1" applyFill="1" applyAlignment="1">
      <alignment horizontal="right"/>
    </xf>
    <xf numFmtId="166" fontId="32" fillId="0" borderId="0" xfId="0" applyNumberFormat="1" applyFont="1" applyAlignment="1">
      <alignment horizontal="left"/>
    </xf>
    <xf numFmtId="166" fontId="32" fillId="9" borderId="0" xfId="0" applyNumberFormat="1" applyFont="1" applyFill="1" applyAlignment="1">
      <alignment horizontal="left"/>
    </xf>
    <xf numFmtId="2" fontId="32" fillId="5" borderId="0" xfId="0" applyNumberFormat="1" applyFont="1" applyFill="1" applyAlignment="1">
      <alignment horizontal="right"/>
    </xf>
    <xf numFmtId="166" fontId="40" fillId="10" borderId="5" xfId="0" applyNumberFormat="1" applyFont="1" applyFill="1" applyBorder="1" applyAlignment="1">
      <alignment horizontal="right" textRotation="90" wrapText="1"/>
    </xf>
    <xf numFmtId="166" fontId="32" fillId="14" borderId="4" xfId="0" applyNumberFormat="1" applyFont="1" applyFill="1" applyBorder="1" applyAlignment="1">
      <alignment horizontal="left"/>
    </xf>
    <xf numFmtId="166" fontId="32" fillId="14" borderId="4" xfId="0" applyNumberFormat="1" applyFont="1" applyFill="1" applyBorder="1" applyAlignment="1">
      <alignment horizontal="right"/>
    </xf>
    <xf numFmtId="0" fontId="27" fillId="10" borderId="8" xfId="0" applyFont="1" applyFill="1" applyBorder="1" applyAlignment="1">
      <alignment horizontal="justify" textRotation="90" wrapText="1"/>
    </xf>
    <xf numFmtId="166" fontId="32" fillId="14" borderId="5" xfId="0" applyNumberFormat="1" applyFont="1" applyFill="1" applyBorder="1" applyAlignment="1">
      <alignment horizontal="right"/>
    </xf>
    <xf numFmtId="166" fontId="32" fillId="14" borderId="20" xfId="0" applyNumberFormat="1" applyFont="1" applyFill="1" applyBorder="1" applyAlignment="1">
      <alignment horizontal="right"/>
    </xf>
    <xf numFmtId="166" fontId="32" fillId="14" borderId="20" xfId="0" applyNumberFormat="1" applyFont="1" applyFill="1" applyBorder="1" applyAlignment="1">
      <alignment horizontal="left"/>
    </xf>
    <xf numFmtId="166" fontId="40" fillId="14" borderId="20" xfId="0" applyNumberFormat="1" applyFont="1" applyFill="1" applyBorder="1" applyAlignment="1">
      <alignment horizontal="justify" wrapText="1"/>
    </xf>
    <xf numFmtId="0" fontId="13" fillId="0" borderId="4" xfId="0" applyFont="1" applyBorder="1" applyAlignment="1">
      <alignment horizontal="left" wrapText="1"/>
    </xf>
    <xf numFmtId="0" fontId="33" fillId="8" borderId="5" xfId="0" applyFont="1" applyFill="1" applyBorder="1" applyAlignment="1">
      <alignment horizontal="left"/>
    </xf>
    <xf numFmtId="8" fontId="37" fillId="9" borderId="4" xfId="0" applyNumberFormat="1" applyFont="1" applyFill="1" applyBorder="1" applyAlignment="1">
      <alignment horizontal="left" vertical="top"/>
    </xf>
    <xf numFmtId="8" fontId="38" fillId="9" borderId="4" xfId="0" applyNumberFormat="1" applyFont="1" applyFill="1" applyBorder="1" applyAlignment="1">
      <alignment horizontal="left" vertical="top"/>
    </xf>
    <xf numFmtId="0" fontId="34" fillId="8" borderId="4" xfId="0" applyFont="1" applyFill="1" applyBorder="1" applyAlignment="1">
      <alignment horizontal="left"/>
    </xf>
    <xf numFmtId="14" fontId="32" fillId="9" borderId="9" xfId="0" applyNumberFormat="1" applyFont="1" applyFill="1" applyBorder="1" applyAlignment="1">
      <alignment horizontal="left"/>
    </xf>
    <xf numFmtId="14" fontId="37" fillId="9" borderId="16" xfId="0" applyNumberFormat="1" applyFont="1" applyFill="1" applyBorder="1" applyAlignment="1">
      <alignment horizontal="left" vertical="top"/>
    </xf>
    <xf numFmtId="8" fontId="37" fillId="9" borderId="8" xfId="0" applyNumberFormat="1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6" fontId="0" fillId="0" borderId="4" xfId="0" applyNumberFormat="1" applyBorder="1" applyAlignment="1">
      <alignment horizontal="right"/>
    </xf>
    <xf numFmtId="0" fontId="37" fillId="9" borderId="4" xfId="0" applyFont="1" applyFill="1" applyBorder="1" applyAlignment="1">
      <alignment vertical="center" wrapText="1"/>
    </xf>
    <xf numFmtId="0" fontId="37" fillId="9" borderId="4" xfId="0" applyFont="1" applyFill="1" applyBorder="1" applyAlignment="1">
      <alignment vertical="top" wrapText="1"/>
    </xf>
    <xf numFmtId="2" fontId="32" fillId="9" borderId="0" xfId="0" applyNumberFormat="1" applyFont="1" applyFill="1"/>
    <xf numFmtId="0" fontId="32" fillId="9" borderId="0" xfId="0" applyFont="1" applyFill="1"/>
    <xf numFmtId="166" fontId="18" fillId="0" borderId="0" xfId="2" applyNumberFormat="1" applyAlignment="1">
      <alignment horizontal="right"/>
    </xf>
    <xf numFmtId="166" fontId="32" fillId="9" borderId="4" xfId="0" applyNumberFormat="1" applyFont="1" applyFill="1" applyBorder="1" applyAlignment="1">
      <alignment horizontal="right"/>
    </xf>
    <xf numFmtId="166" fontId="32" fillId="9" borderId="5" xfId="0" applyNumberFormat="1" applyFont="1" applyFill="1" applyBorder="1" applyAlignment="1">
      <alignment horizontal="right"/>
    </xf>
    <xf numFmtId="2" fontId="41" fillId="0" borderId="0" xfId="0" applyNumberFormat="1" applyFont="1" applyAlignment="1">
      <alignment horizontal="right"/>
    </xf>
    <xf numFmtId="0" fontId="40" fillId="9" borderId="4" xfId="0" applyFont="1" applyFill="1" applyBorder="1" applyAlignment="1">
      <alignment horizontal="justify" wrapText="1"/>
    </xf>
    <xf numFmtId="2" fontId="41" fillId="9" borderId="0" xfId="0" applyNumberFormat="1" applyFont="1" applyFill="1" applyAlignment="1">
      <alignment horizontal="right"/>
    </xf>
    <xf numFmtId="0" fontId="27" fillId="9" borderId="4" xfId="0" applyFont="1" applyFill="1" applyBorder="1" applyAlignment="1">
      <alignment horizontal="justify" wrapText="1"/>
    </xf>
    <xf numFmtId="0" fontId="40" fillId="9" borderId="5" xfId="0" applyFont="1" applyFill="1" applyBorder="1" applyAlignment="1">
      <alignment horizontal="left" wrapText="1"/>
    </xf>
    <xf numFmtId="0" fontId="40" fillId="9" borderId="5" xfId="0" applyFont="1" applyFill="1" applyBorder="1" applyAlignment="1">
      <alignment horizontal="justify" wrapText="1"/>
    </xf>
    <xf numFmtId="166" fontId="40" fillId="9" borderId="5" xfId="0" applyNumberFormat="1" applyFont="1" applyFill="1" applyBorder="1" applyAlignment="1">
      <alignment horizontal="right" wrapText="1"/>
    </xf>
    <xf numFmtId="166" fontId="0" fillId="9" borderId="4" xfId="0" applyNumberFormat="1" applyFill="1" applyBorder="1" applyAlignment="1">
      <alignment horizontal="right"/>
    </xf>
    <xf numFmtId="166" fontId="32" fillId="9" borderId="4" xfId="0" quotePrefix="1" applyNumberFormat="1" applyFont="1" applyFill="1" applyBorder="1" applyAlignment="1">
      <alignment horizontal="right"/>
    </xf>
    <xf numFmtId="166" fontId="0" fillId="9" borderId="5" xfId="0" applyNumberFormat="1" applyFill="1" applyBorder="1" applyAlignment="1">
      <alignment horizontal="right"/>
    </xf>
    <xf numFmtId="166" fontId="32" fillId="9" borderId="4" xfId="0" applyNumberFormat="1" applyFont="1" applyFill="1" applyBorder="1" applyAlignment="1">
      <alignment horizontal="left"/>
    </xf>
    <xf numFmtId="166" fontId="0" fillId="9" borderId="8" xfId="0" applyNumberFormat="1" applyFill="1" applyBorder="1" applyAlignment="1">
      <alignment horizontal="right"/>
    </xf>
    <xf numFmtId="166" fontId="32" fillId="9" borderId="18" xfId="0" applyNumberFormat="1" applyFont="1" applyFill="1" applyBorder="1" applyAlignment="1">
      <alignment horizontal="right"/>
    </xf>
    <xf numFmtId="2" fontId="32" fillId="9" borderId="0" xfId="0" applyNumberFormat="1" applyFont="1" applyFill="1" applyAlignment="1">
      <alignment horizontal="left"/>
    </xf>
    <xf numFmtId="2" fontId="32" fillId="3" borderId="0" xfId="0" applyNumberFormat="1" applyFont="1" applyFill="1" applyAlignment="1">
      <alignment horizontal="right"/>
    </xf>
    <xf numFmtId="2" fontId="32" fillId="15" borderId="1" xfId="0" applyNumberFormat="1" applyFont="1" applyFill="1" applyBorder="1" applyAlignment="1">
      <alignment horizontal="right"/>
    </xf>
    <xf numFmtId="2" fontId="40" fillId="15" borderId="13" xfId="0" applyNumberFormat="1" applyFont="1" applyFill="1" applyBorder="1" applyAlignment="1">
      <alignment horizontal="right"/>
    </xf>
    <xf numFmtId="14" fontId="32" fillId="3" borderId="0" xfId="0" applyNumberFormat="1" applyFont="1" applyFill="1" applyAlignment="1">
      <alignment horizontal="left"/>
    </xf>
    <xf numFmtId="166" fontId="32" fillId="3" borderId="0" xfId="0" applyNumberFormat="1" applyFont="1" applyFill="1" applyAlignment="1">
      <alignment horizontal="right"/>
    </xf>
    <xf numFmtId="0" fontId="32" fillId="9" borderId="4" xfId="0" applyFont="1" applyFill="1" applyBorder="1"/>
    <xf numFmtId="0" fontId="37" fillId="9" borderId="4" xfId="0" applyFont="1" applyFill="1" applyBorder="1" applyAlignment="1">
      <alignment vertical="top"/>
    </xf>
    <xf numFmtId="2" fontId="0" fillId="0" borderId="0" xfId="0" applyNumberFormat="1" applyAlignment="1">
      <alignment horizontal="right"/>
    </xf>
    <xf numFmtId="166" fontId="0" fillId="14" borderId="20" xfId="0" applyNumberFormat="1" applyFill="1" applyBorder="1"/>
    <xf numFmtId="1" fontId="0" fillId="0" borderId="0" xfId="0" applyNumberFormat="1"/>
    <xf numFmtId="166" fontId="0" fillId="14" borderId="20" xfId="0" applyNumberFormat="1" applyFill="1" applyBorder="1" applyAlignment="1">
      <alignment horizontal="right"/>
    </xf>
    <xf numFmtId="2" fontId="0" fillId="11" borderId="4" xfId="0" applyNumberFormat="1" applyFill="1" applyBorder="1" applyAlignment="1">
      <alignment horizontal="left"/>
    </xf>
    <xf numFmtId="14" fontId="0" fillId="0" borderId="4" xfId="0" applyNumberFormat="1" applyBorder="1"/>
    <xf numFmtId="0" fontId="37" fillId="9" borderId="4" xfId="0" applyFont="1" applyFill="1" applyBorder="1" applyAlignment="1">
      <alignment horizontal="left" vertical="top"/>
    </xf>
    <xf numFmtId="8" fontId="0" fillId="9" borderId="4" xfId="0" applyNumberFormat="1" applyFill="1" applyBorder="1" applyAlignment="1">
      <alignment horizontal="right" vertical="top"/>
    </xf>
    <xf numFmtId="0" fontId="0" fillId="0" borderId="18" xfId="0" applyBorder="1"/>
    <xf numFmtId="0" fontId="0" fillId="9" borderId="18" xfId="0" applyFill="1" applyBorder="1"/>
    <xf numFmtId="2" fontId="0" fillId="9" borderId="0" xfId="0" applyNumberFormat="1" applyFill="1" applyAlignment="1">
      <alignment horizontal="right"/>
    </xf>
    <xf numFmtId="14" fontId="37" fillId="9" borderId="4" xfId="0" applyNumberFormat="1" applyFont="1" applyFill="1" applyBorder="1" applyAlignment="1">
      <alignment horizontal="right" vertical="top"/>
    </xf>
    <xf numFmtId="14" fontId="3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4" fontId="32" fillId="9" borderId="8" xfId="0" applyNumberFormat="1" applyFont="1" applyFill="1" applyBorder="1" applyAlignment="1">
      <alignment horizontal="right"/>
    </xf>
    <xf numFmtId="14" fontId="40" fillId="9" borderId="11" xfId="0" applyNumberFormat="1" applyFont="1" applyFill="1" applyBorder="1" applyAlignment="1">
      <alignment horizontal="right" wrapText="1"/>
    </xf>
    <xf numFmtId="14" fontId="0" fillId="0" borderId="4" xfId="0" applyNumberFormat="1" applyBorder="1" applyAlignment="1">
      <alignment horizontal="right"/>
    </xf>
    <xf numFmtId="14" fontId="37" fillId="9" borderId="8" xfId="0" applyNumberFormat="1" applyFont="1" applyFill="1" applyBorder="1" applyAlignment="1">
      <alignment horizontal="right" vertical="top"/>
    </xf>
    <xf numFmtId="14" fontId="0" fillId="0" borderId="13" xfId="0" applyNumberFormat="1" applyBorder="1" applyAlignment="1">
      <alignment horizontal="right"/>
    </xf>
    <xf numFmtId="14" fontId="0" fillId="0" borderId="8" xfId="0" applyNumberFormat="1" applyBorder="1" applyAlignment="1">
      <alignment horizontal="right"/>
    </xf>
    <xf numFmtId="14" fontId="32" fillId="0" borderId="4" xfId="0" applyNumberFormat="1" applyFont="1" applyBorder="1" applyAlignment="1">
      <alignment horizontal="right"/>
    </xf>
    <xf numFmtId="7" fontId="42" fillId="0" borderId="4" xfId="0" applyNumberFormat="1" applyFont="1" applyBorder="1" applyAlignment="1">
      <alignment vertical="center"/>
    </xf>
    <xf numFmtId="7" fontId="42" fillId="0" borderId="4" xfId="0" applyNumberFormat="1" applyFont="1" applyBorder="1" applyAlignment="1">
      <alignment vertical="center" wrapText="1"/>
    </xf>
    <xf numFmtId="166" fontId="32" fillId="11" borderId="4" xfId="0" applyNumberFormat="1" applyFont="1" applyFill="1" applyBorder="1" applyAlignment="1">
      <alignment horizontal="left"/>
    </xf>
    <xf numFmtId="166" fontId="40" fillId="9" borderId="4" xfId="0" applyNumberFormat="1" applyFont="1" applyFill="1" applyBorder="1" applyAlignment="1">
      <alignment horizontal="justify" wrapText="1"/>
    </xf>
    <xf numFmtId="166" fontId="27" fillId="10" borderId="8" xfId="0" applyNumberFormat="1" applyFont="1" applyFill="1" applyBorder="1" applyAlignment="1">
      <alignment horizontal="justify" textRotation="90" wrapText="1"/>
    </xf>
    <xf numFmtId="166" fontId="0" fillId="9" borderId="4" xfId="0" applyNumberFormat="1" applyFill="1" applyBorder="1"/>
    <xf numFmtId="166" fontId="37" fillId="9" borderId="4" xfId="0" applyNumberFormat="1" applyFont="1" applyFill="1" applyBorder="1" applyAlignment="1">
      <alignment horizontal="right" vertical="top"/>
    </xf>
    <xf numFmtId="164" fontId="43" fillId="0" borderId="0" xfId="0" applyNumberFormat="1" applyFont="1" applyAlignment="1">
      <alignment horizontal="left"/>
    </xf>
    <xf numFmtId="17" fontId="37" fillId="9" borderId="4" xfId="0" applyNumberFormat="1" applyFont="1" applyFill="1" applyBorder="1" applyAlignment="1">
      <alignment horizontal="left" vertical="top"/>
    </xf>
    <xf numFmtId="166" fontId="32" fillId="0" borderId="0" xfId="0" applyNumberFormat="1" applyFont="1"/>
    <xf numFmtId="2" fontId="32" fillId="15" borderId="12" xfId="0" applyNumberFormat="1" applyFont="1" applyFill="1" applyBorder="1" applyAlignment="1">
      <alignment horizontal="left"/>
    </xf>
    <xf numFmtId="166" fontId="32" fillId="15" borderId="4" xfId="0" applyNumberFormat="1" applyFont="1" applyFill="1" applyBorder="1" applyAlignment="1">
      <alignment horizontal="right"/>
    </xf>
    <xf numFmtId="2" fontId="0" fillId="10" borderId="0" xfId="0" applyNumberFormat="1" applyFill="1" applyAlignment="1">
      <alignment horizontal="right"/>
    </xf>
    <xf numFmtId="2" fontId="0" fillId="10" borderId="4" xfId="0" applyNumberFormat="1" applyFill="1" applyBorder="1" applyAlignment="1">
      <alignment horizontal="left"/>
    </xf>
    <xf numFmtId="0" fontId="40" fillId="10" borderId="4" xfId="0" applyFont="1" applyFill="1" applyBorder="1" applyAlignment="1">
      <alignment horizontal="justify" wrapText="1"/>
    </xf>
    <xf numFmtId="166" fontId="41" fillId="10" borderId="4" xfId="0" applyNumberFormat="1" applyFont="1" applyFill="1" applyBorder="1" applyAlignment="1">
      <alignment horizontal="right"/>
    </xf>
    <xf numFmtId="166" fontId="41" fillId="10" borderId="5" xfId="0" applyNumberFormat="1" applyFont="1" applyFill="1" applyBorder="1" applyAlignment="1">
      <alignment horizontal="right"/>
    </xf>
    <xf numFmtId="166" fontId="41" fillId="10" borderId="8" xfId="0" applyNumberFormat="1" applyFont="1" applyFill="1" applyBorder="1" applyAlignment="1">
      <alignment horizontal="right"/>
    </xf>
    <xf numFmtId="8" fontId="41" fillId="10" borderId="4" xfId="0" applyNumberFormat="1" applyFont="1" applyFill="1" applyBorder="1" applyAlignment="1">
      <alignment horizontal="right" vertical="top"/>
    </xf>
    <xf numFmtId="166" fontId="0" fillId="10" borderId="8" xfId="0" applyNumberFormat="1" applyFill="1" applyBorder="1" applyAlignment="1">
      <alignment horizontal="right"/>
    </xf>
    <xf numFmtId="166" fontId="32" fillId="10" borderId="4" xfId="0" applyNumberFormat="1" applyFont="1" applyFill="1" applyBorder="1" applyAlignment="1">
      <alignment horizontal="right"/>
    </xf>
    <xf numFmtId="2" fontId="32" fillId="10" borderId="0" xfId="0" applyNumberFormat="1" applyFont="1" applyFill="1" applyAlignment="1">
      <alignment horizontal="right"/>
    </xf>
    <xf numFmtId="2" fontId="32" fillId="10" borderId="4" xfId="0" applyNumberFormat="1" applyFont="1" applyFill="1" applyBorder="1" applyAlignment="1">
      <alignment horizontal="left"/>
    </xf>
    <xf numFmtId="166" fontId="0" fillId="10" borderId="4" xfId="0" applyNumberFormat="1" applyFill="1" applyBorder="1" applyAlignment="1">
      <alignment horizontal="right"/>
    </xf>
    <xf numFmtId="166" fontId="32" fillId="10" borderId="5" xfId="0" applyNumberFormat="1" applyFont="1" applyFill="1" applyBorder="1" applyAlignment="1">
      <alignment horizontal="right"/>
    </xf>
    <xf numFmtId="166" fontId="39" fillId="10" borderId="4" xfId="0" applyNumberFormat="1" applyFont="1" applyFill="1" applyBorder="1" applyAlignment="1">
      <alignment horizontal="right"/>
    </xf>
    <xf numFmtId="8" fontId="37" fillId="10" borderId="4" xfId="0" applyNumberFormat="1" applyFont="1" applyFill="1" applyBorder="1" applyAlignment="1">
      <alignment horizontal="right" vertical="top"/>
    </xf>
    <xf numFmtId="166" fontId="39" fillId="9" borderId="4" xfId="0" applyNumberFormat="1" applyFont="1" applyFill="1" applyBorder="1" applyAlignment="1">
      <alignment horizontal="right"/>
    </xf>
    <xf numFmtId="14" fontId="37" fillId="9" borderId="13" xfId="0" applyNumberFormat="1" applyFont="1" applyFill="1" applyBorder="1" applyAlignment="1">
      <alignment horizontal="right" vertical="top"/>
    </xf>
    <xf numFmtId="166" fontId="0" fillId="3" borderId="4" xfId="0" applyNumberFormat="1" applyFill="1" applyBorder="1" applyAlignment="1">
      <alignment horizontal="right"/>
    </xf>
    <xf numFmtId="0" fontId="32" fillId="9" borderId="4" xfId="0" applyFont="1" applyFill="1" applyBorder="1" applyAlignment="1">
      <alignment horizontal="left"/>
    </xf>
    <xf numFmtId="166" fontId="32" fillId="0" borderId="4" xfId="0" applyNumberFormat="1" applyFont="1" applyBorder="1"/>
    <xf numFmtId="166" fontId="40" fillId="0" borderId="4" xfId="0" applyNumberFormat="1" applyFont="1" applyBorder="1" applyAlignment="1">
      <alignment wrapText="1"/>
    </xf>
    <xf numFmtId="166" fontId="40" fillId="10" borderId="4" xfId="0" applyNumberFormat="1" applyFont="1" applyFill="1" applyBorder="1" applyAlignment="1">
      <alignment textRotation="90" wrapText="1"/>
    </xf>
    <xf numFmtId="166" fontId="32" fillId="3" borderId="0" xfId="0" applyNumberFormat="1" applyFont="1" applyFill="1"/>
    <xf numFmtId="166" fontId="5" fillId="0" borderId="3" xfId="2" applyNumberFormat="1" applyFont="1" applyBorder="1"/>
    <xf numFmtId="166" fontId="18" fillId="0" borderId="0" xfId="2" applyNumberFormat="1" applyAlignment="1">
      <alignment horizontal="left"/>
    </xf>
    <xf numFmtId="166" fontId="32" fillId="3" borderId="4" xfId="0" applyNumberFormat="1" applyFont="1" applyFill="1" applyBorder="1"/>
    <xf numFmtId="166" fontId="32" fillId="3" borderId="8" xfId="0" applyNumberFormat="1" applyFont="1" applyFill="1" applyBorder="1"/>
    <xf numFmtId="166" fontId="32" fillId="9" borderId="4" xfId="0" applyNumberFormat="1" applyFont="1" applyFill="1" applyBorder="1"/>
    <xf numFmtId="15" fontId="32" fillId="9" borderId="4" xfId="0" applyNumberFormat="1" applyFont="1" applyFill="1" applyBorder="1" applyAlignment="1">
      <alignment horizontal="left"/>
    </xf>
    <xf numFmtId="2" fontId="32" fillId="9" borderId="4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14" fontId="34" fillId="8" borderId="4" xfId="0" applyNumberFormat="1" applyFont="1" applyFill="1" applyBorder="1" applyAlignment="1">
      <alignment horizontal="left"/>
    </xf>
    <xf numFmtId="166" fontId="27" fillId="3" borderId="4" xfId="0" applyNumberFormat="1" applyFont="1" applyFill="1" applyBorder="1"/>
    <xf numFmtId="0" fontId="0" fillId="0" borderId="9" xfId="0" applyBorder="1"/>
    <xf numFmtId="2" fontId="0" fillId="0" borderId="0" xfId="0" applyNumberFormat="1"/>
    <xf numFmtId="1" fontId="32" fillId="9" borderId="19" xfId="0" applyNumberFormat="1" applyFont="1" applyFill="1" applyBorder="1" applyAlignment="1">
      <alignment horizontal="left"/>
    </xf>
    <xf numFmtId="1" fontId="0" fillId="9" borderId="15" xfId="0" applyNumberFormat="1" applyFill="1" applyBorder="1"/>
    <xf numFmtId="1" fontId="32" fillId="9" borderId="15" xfId="0" applyNumberFormat="1" applyFont="1" applyFill="1" applyBorder="1"/>
    <xf numFmtId="1" fontId="32" fillId="9" borderId="15" xfId="0" applyNumberFormat="1" applyFont="1" applyFill="1" applyBorder="1" applyAlignment="1">
      <alignment horizontal="left"/>
    </xf>
    <xf numFmtId="1" fontId="40" fillId="9" borderId="15" xfId="0" applyNumberFormat="1" applyFont="1" applyFill="1" applyBorder="1" applyAlignment="1">
      <alignment horizontal="justify" wrapText="1"/>
    </xf>
    <xf numFmtId="1" fontId="27" fillId="10" borderId="8" xfId="0" applyNumberFormat="1" applyFont="1" applyFill="1" applyBorder="1" applyAlignment="1">
      <alignment horizontal="justify" textRotation="90" wrapText="1"/>
    </xf>
    <xf numFmtId="1" fontId="32" fillId="0" borderId="8" xfId="0" applyNumberFormat="1" applyFont="1" applyBorder="1"/>
    <xf numFmtId="1" fontId="32" fillId="9" borderId="8" xfId="0" applyNumberFormat="1" applyFont="1" applyFill="1" applyBorder="1"/>
    <xf numFmtId="1" fontId="32" fillId="10" borderId="15" xfId="0" applyNumberFormat="1" applyFont="1" applyFill="1" applyBorder="1" applyAlignment="1">
      <alignment horizontal="left"/>
    </xf>
    <xf numFmtId="1" fontId="32" fillId="9" borderId="0" xfId="0" applyNumberFormat="1" applyFont="1" applyFill="1" applyAlignment="1">
      <alignment horizontal="right"/>
    </xf>
    <xf numFmtId="1" fontId="32" fillId="9" borderId="0" xfId="0" applyNumberFormat="1" applyFont="1" applyFill="1" applyAlignment="1">
      <alignment horizontal="left"/>
    </xf>
    <xf numFmtId="1" fontId="39" fillId="9" borderId="8" xfId="0" applyNumberFormat="1" applyFont="1" applyFill="1" applyBorder="1"/>
    <xf numFmtId="1" fontId="39" fillId="9" borderId="15" xfId="0" applyNumberFormat="1" applyFont="1" applyFill="1" applyBorder="1"/>
    <xf numFmtId="167" fontId="39" fillId="9" borderId="15" xfId="0" applyNumberFormat="1" applyFont="1" applyFill="1" applyBorder="1"/>
    <xf numFmtId="1" fontId="39" fillId="0" borderId="8" xfId="0" applyNumberFormat="1" applyFont="1" applyBorder="1"/>
    <xf numFmtId="1" fontId="45" fillId="9" borderId="8" xfId="0" applyNumberFormat="1" applyFont="1" applyFill="1" applyBorder="1"/>
    <xf numFmtId="1" fontId="32" fillId="3" borderId="8" xfId="0" applyNumberFormat="1" applyFont="1" applyFill="1" applyBorder="1"/>
    <xf numFmtId="14" fontId="37" fillId="3" borderId="8" xfId="0" applyNumberFormat="1" applyFont="1" applyFill="1" applyBorder="1" applyAlignment="1">
      <alignment horizontal="right" vertical="top"/>
    </xf>
    <xf numFmtId="0" fontId="37" fillId="3" borderId="4" xfId="0" applyFont="1" applyFill="1" applyBorder="1" applyAlignment="1">
      <alignment horizontal="left" vertical="top"/>
    </xf>
    <xf numFmtId="0" fontId="37" fillId="3" borderId="4" xfId="0" applyFont="1" applyFill="1" applyBorder="1" applyAlignment="1">
      <alignment vertical="center" wrapText="1"/>
    </xf>
    <xf numFmtId="0" fontId="37" fillId="3" borderId="4" xfId="0" applyFont="1" applyFill="1" applyBorder="1" applyAlignment="1">
      <alignment vertical="top"/>
    </xf>
    <xf numFmtId="166" fontId="32" fillId="3" borderId="4" xfId="0" applyNumberFormat="1" applyFont="1" applyFill="1" applyBorder="1" applyAlignment="1">
      <alignment horizontal="right"/>
    </xf>
    <xf numFmtId="166" fontId="37" fillId="3" borderId="4" xfId="0" applyNumberFormat="1" applyFont="1" applyFill="1" applyBorder="1" applyAlignment="1">
      <alignment horizontal="right" vertical="top"/>
    </xf>
    <xf numFmtId="166" fontId="0" fillId="3" borderId="8" xfId="0" applyNumberFormat="1" applyFill="1" applyBorder="1" applyAlignment="1">
      <alignment horizontal="right"/>
    </xf>
    <xf numFmtId="166" fontId="41" fillId="3" borderId="8" xfId="0" applyNumberFormat="1" applyFont="1" applyFill="1" applyBorder="1" applyAlignment="1">
      <alignment horizontal="right"/>
    </xf>
    <xf numFmtId="166" fontId="32" fillId="3" borderId="4" xfId="0" applyNumberFormat="1" applyFont="1" applyFill="1" applyBorder="1" applyAlignment="1">
      <alignment horizontal="left"/>
    </xf>
    <xf numFmtId="0" fontId="37" fillId="9" borderId="20" xfId="0" applyFont="1" applyFill="1" applyBorder="1" applyAlignment="1">
      <alignment vertical="top"/>
    </xf>
    <xf numFmtId="14" fontId="37" fillId="3" borderId="13" xfId="0" applyNumberFormat="1" applyFont="1" applyFill="1" applyBorder="1" applyAlignment="1">
      <alignment horizontal="right" vertical="top"/>
    </xf>
    <xf numFmtId="0" fontId="37" fillId="3" borderId="18" xfId="0" applyFont="1" applyFill="1" applyBorder="1" applyAlignment="1">
      <alignment horizontal="left" vertical="top"/>
    </xf>
    <xf numFmtId="0" fontId="37" fillId="3" borderId="18" xfId="0" applyFont="1" applyFill="1" applyBorder="1" applyAlignment="1">
      <alignment vertical="top" wrapText="1"/>
    </xf>
    <xf numFmtId="166" fontId="0" fillId="3" borderId="18" xfId="0" applyNumberFormat="1" applyFill="1" applyBorder="1"/>
    <xf numFmtId="14" fontId="32" fillId="3" borderId="4" xfId="0" applyNumberFormat="1" applyFont="1" applyFill="1" applyBorder="1" applyAlignment="1">
      <alignment horizontal="left"/>
    </xf>
    <xf numFmtId="0" fontId="32" fillId="3" borderId="4" xfId="0" applyFont="1" applyFill="1" applyBorder="1" applyAlignment="1">
      <alignment horizontal="left"/>
    </xf>
    <xf numFmtId="1" fontId="32" fillId="3" borderId="15" xfId="0" applyNumberFormat="1" applyFont="1" applyFill="1" applyBorder="1"/>
    <xf numFmtId="166" fontId="44" fillId="9" borderId="4" xfId="20" applyNumberFormat="1" applyFill="1" applyBorder="1" applyAlignment="1">
      <alignment horizontal="right"/>
    </xf>
    <xf numFmtId="14" fontId="0" fillId="3" borderId="8" xfId="0" applyNumberFormat="1" applyFill="1" applyBorder="1" applyAlignment="1">
      <alignment horizontal="right"/>
    </xf>
    <xf numFmtId="0" fontId="0" fillId="3" borderId="4" xfId="0" applyFill="1" applyBorder="1"/>
    <xf numFmtId="0" fontId="32" fillId="3" borderId="4" xfId="0" applyFont="1" applyFill="1" applyBorder="1"/>
    <xf numFmtId="1" fontId="45" fillId="9" borderId="15" xfId="0" applyNumberFormat="1" applyFont="1" applyFill="1" applyBorder="1"/>
    <xf numFmtId="167" fontId="32" fillId="3" borderId="15" xfId="0" applyNumberFormat="1" applyFont="1" applyFill="1" applyBorder="1"/>
    <xf numFmtId="43" fontId="32" fillId="9" borderId="4" xfId="19" applyFont="1" applyFill="1" applyBorder="1" applyAlignment="1">
      <alignment horizontal="right"/>
    </xf>
    <xf numFmtId="14" fontId="0" fillId="9" borderId="8" xfId="0" applyNumberFormat="1" applyFill="1" applyBorder="1" applyAlignment="1">
      <alignment horizontal="right"/>
    </xf>
    <xf numFmtId="2" fontId="32" fillId="9" borderId="4" xfId="0" applyNumberFormat="1" applyFont="1" applyFill="1" applyBorder="1" applyAlignment="1">
      <alignment horizontal="left"/>
    </xf>
    <xf numFmtId="0" fontId="27" fillId="9" borderId="8" xfId="0" applyFont="1" applyFill="1" applyBorder="1" applyAlignment="1">
      <alignment horizontal="justify" textRotation="90" wrapText="1"/>
    </xf>
    <xf numFmtId="166" fontId="32" fillId="9" borderId="6" xfId="0" applyNumberFormat="1" applyFont="1" applyFill="1" applyBorder="1" applyAlignment="1">
      <alignment horizontal="left"/>
    </xf>
    <xf numFmtId="0" fontId="32" fillId="9" borderId="0" xfId="0" applyFont="1" applyFill="1" applyAlignment="1">
      <alignment horizontal="left"/>
    </xf>
    <xf numFmtId="166" fontId="32" fillId="16" borderId="21" xfId="0" applyNumberFormat="1" applyFont="1" applyFill="1" applyBorder="1" applyAlignment="1">
      <alignment horizontal="left"/>
    </xf>
    <xf numFmtId="166" fontId="32" fillId="12" borderId="7" xfId="0" applyNumberFormat="1" applyFont="1" applyFill="1" applyBorder="1" applyAlignment="1">
      <alignment horizontal="left"/>
    </xf>
    <xf numFmtId="0" fontId="27" fillId="17" borderId="0" xfId="0" applyFont="1" applyFill="1" applyAlignment="1">
      <alignment wrapText="1"/>
    </xf>
    <xf numFmtId="166" fontId="0" fillId="17" borderId="0" xfId="0" applyNumberFormat="1" applyFill="1" applyAlignment="1">
      <alignment horizontal="right"/>
    </xf>
    <xf numFmtId="166" fontId="32" fillId="17" borderId="0" xfId="0" applyNumberFormat="1" applyFont="1" applyFill="1" applyAlignment="1">
      <alignment horizontal="right"/>
    </xf>
    <xf numFmtId="166" fontId="0" fillId="17" borderId="4" xfId="0" applyNumberFormat="1" applyFill="1" applyBorder="1" applyAlignment="1">
      <alignment horizontal="right"/>
    </xf>
    <xf numFmtId="7" fontId="42" fillId="9" borderId="4" xfId="0" applyNumberFormat="1" applyFont="1" applyFill="1" applyBorder="1" applyAlignment="1">
      <alignment vertical="center"/>
    </xf>
    <xf numFmtId="7" fontId="0" fillId="9" borderId="4" xfId="0" applyNumberFormat="1" applyFill="1" applyBorder="1"/>
    <xf numFmtId="166" fontId="0" fillId="18" borderId="0" xfId="0" applyNumberFormat="1" applyFill="1"/>
    <xf numFmtId="166" fontId="32" fillId="18" borderId="0" xfId="0" applyNumberFormat="1" applyFont="1" applyFill="1" applyAlignment="1">
      <alignment horizontal="right"/>
    </xf>
    <xf numFmtId="166" fontId="30" fillId="18" borderId="0" xfId="0" applyNumberFormat="1" applyFont="1" applyFill="1"/>
    <xf numFmtId="0" fontId="0" fillId="3" borderId="0" xfId="0" applyFill="1"/>
    <xf numFmtId="0" fontId="0" fillId="3" borderId="14" xfId="0" applyFill="1" applyBorder="1"/>
    <xf numFmtId="0" fontId="32" fillId="19" borderId="0" xfId="0" applyFont="1" applyFill="1" applyAlignment="1">
      <alignment horizontal="left"/>
    </xf>
    <xf numFmtId="2" fontId="32" fillId="19" borderId="0" xfId="0" applyNumberFormat="1" applyFont="1" applyFill="1" applyAlignment="1">
      <alignment horizontal="left"/>
    </xf>
    <xf numFmtId="0" fontId="40" fillId="19" borderId="0" xfId="0" applyFont="1" applyFill="1" applyAlignment="1">
      <alignment horizontal="justify" wrapText="1"/>
    </xf>
    <xf numFmtId="0" fontId="40" fillId="19" borderId="0" xfId="0" applyFont="1" applyFill="1" applyAlignment="1">
      <alignment horizontal="justify" textRotation="90" wrapText="1"/>
    </xf>
    <xf numFmtId="166" fontId="32" fillId="19" borderId="0" xfId="0" applyNumberFormat="1" applyFont="1" applyFill="1" applyAlignment="1">
      <alignment horizontal="left"/>
    </xf>
    <xf numFmtId="166" fontId="32" fillId="19" borderId="4" xfId="0" quotePrefix="1" applyNumberFormat="1" applyFont="1" applyFill="1" applyBorder="1" applyAlignment="1">
      <alignment horizontal="right"/>
    </xf>
    <xf numFmtId="0" fontId="0" fillId="3" borderId="0" xfId="0" applyFill="1" applyAlignment="1">
      <alignment horizontal="left"/>
    </xf>
    <xf numFmtId="166" fontId="0" fillId="3" borderId="0" xfId="0" applyNumberFormat="1" applyFill="1" applyAlignment="1">
      <alignment horizontal="right"/>
    </xf>
    <xf numFmtId="166" fontId="0" fillId="3" borderId="0" xfId="0" applyNumberFormat="1" applyFill="1"/>
    <xf numFmtId="16" fontId="0" fillId="3" borderId="0" xfId="0" applyNumberFormat="1" applyFill="1" applyAlignment="1">
      <alignment horizontal="left"/>
    </xf>
    <xf numFmtId="0" fontId="0" fillId="3" borderId="4" xfId="0" applyFill="1" applyBorder="1" applyAlignment="1">
      <alignment vertical="top"/>
    </xf>
    <xf numFmtId="2" fontId="0" fillId="19" borderId="0" xfId="0" applyNumberFormat="1" applyFont="1" applyFill="1" applyAlignment="1">
      <alignment horizontal="left"/>
    </xf>
    <xf numFmtId="9" fontId="0" fillId="0" borderId="4" xfId="18" applyFont="1" applyBorder="1"/>
    <xf numFmtId="166" fontId="18" fillId="3" borderId="0" xfId="2" applyNumberFormat="1" applyFill="1" applyAlignment="1">
      <alignment horizontal="center"/>
    </xf>
    <xf numFmtId="166" fontId="18" fillId="3" borderId="0" xfId="2" applyNumberFormat="1" applyFill="1" applyAlignment="1">
      <alignment horizontal="left"/>
    </xf>
    <xf numFmtId="0" fontId="46" fillId="20" borderId="22" xfId="0" applyFont="1" applyFill="1" applyBorder="1" applyAlignment="1">
      <alignment vertical="center" wrapText="1"/>
    </xf>
    <xf numFmtId="13" fontId="46" fillId="20" borderId="23" xfId="0" quotePrefix="1" applyNumberFormat="1" applyFont="1" applyFill="1" applyBorder="1" applyAlignment="1">
      <alignment horizontal="right" vertical="center" wrapText="1"/>
    </xf>
    <xf numFmtId="13" fontId="46" fillId="20" borderId="24" xfId="0" quotePrefix="1" applyNumberFormat="1" applyFont="1" applyFill="1" applyBorder="1" applyAlignment="1">
      <alignment horizontal="right" vertical="center" wrapText="1"/>
    </xf>
    <xf numFmtId="13" fontId="47" fillId="20" borderId="25" xfId="0" quotePrefix="1" applyNumberFormat="1" applyFont="1" applyFill="1" applyBorder="1" applyAlignment="1">
      <alignment horizontal="right" vertical="center" wrapText="1"/>
    </xf>
    <xf numFmtId="7" fontId="48" fillId="9" borderId="0" xfId="0" applyNumberFormat="1" applyFont="1" applyFill="1" applyAlignment="1">
      <alignment horizontal="right" vertical="center"/>
    </xf>
    <xf numFmtId="0" fontId="46" fillId="20" borderId="22" xfId="0" applyFont="1" applyFill="1" applyBorder="1" applyAlignment="1">
      <alignment vertical="center"/>
    </xf>
    <xf numFmtId="0" fontId="46" fillId="20" borderId="23" xfId="0" applyFont="1" applyFill="1" applyBorder="1" applyAlignment="1">
      <alignment vertical="center"/>
    </xf>
    <xf numFmtId="0" fontId="46" fillId="20" borderId="26" xfId="0" applyFont="1" applyFill="1" applyBorder="1" applyAlignment="1">
      <alignment vertical="center"/>
    </xf>
    <xf numFmtId="0" fontId="46" fillId="20" borderId="27" xfId="0" applyFont="1" applyFill="1" applyBorder="1" applyAlignment="1">
      <alignment vertical="center"/>
    </xf>
    <xf numFmtId="0" fontId="48" fillId="9" borderId="0" xfId="0" applyFont="1" applyFill="1" applyAlignment="1">
      <alignment horizontal="right" vertical="center"/>
    </xf>
    <xf numFmtId="0" fontId="49" fillId="0" borderId="28" xfId="0" applyFont="1" applyBorder="1" applyAlignment="1">
      <alignment horizontal="right" vertical="center"/>
    </xf>
    <xf numFmtId="13" fontId="50" fillId="0" borderId="29" xfId="0" quotePrefix="1" applyNumberFormat="1" applyFont="1" applyBorder="1" applyAlignment="1">
      <alignment horizontal="right" vertical="center"/>
    </xf>
    <xf numFmtId="13" fontId="50" fillId="0" borderId="30" xfId="0" quotePrefix="1" applyNumberFormat="1" applyFont="1" applyBorder="1" applyAlignment="1">
      <alignment horizontal="right" vertical="center"/>
    </xf>
    <xf numFmtId="13" fontId="50" fillId="0" borderId="31" xfId="0" quotePrefix="1" applyNumberFormat="1" applyFont="1" applyBorder="1" applyAlignment="1">
      <alignment horizontal="right" vertical="center"/>
    </xf>
    <xf numFmtId="13" fontId="50" fillId="0" borderId="32" xfId="0" quotePrefix="1" applyNumberFormat="1" applyFont="1" applyBorder="1" applyAlignment="1">
      <alignment horizontal="right" vertical="center"/>
    </xf>
    <xf numFmtId="13" fontId="50" fillId="0" borderId="33" xfId="0" quotePrefix="1" applyNumberFormat="1" applyFont="1" applyBorder="1" applyAlignment="1">
      <alignment horizontal="right" vertical="center"/>
    </xf>
    <xf numFmtId="7" fontId="42" fillId="9" borderId="0" xfId="0" applyNumberFormat="1" applyFont="1" applyFill="1" applyAlignment="1">
      <alignment horizontal="right" vertical="center"/>
    </xf>
    <xf numFmtId="0" fontId="50" fillId="9" borderId="34" xfId="0" applyFont="1" applyFill="1" applyBorder="1" applyAlignment="1">
      <alignment vertical="center" wrapText="1"/>
    </xf>
    <xf numFmtId="13" fontId="50" fillId="9" borderId="35" xfId="0" applyNumberFormat="1" applyFont="1" applyFill="1" applyBorder="1" applyAlignment="1">
      <alignment horizontal="right" vertical="center" wrapText="1"/>
    </xf>
    <xf numFmtId="0" fontId="50" fillId="9" borderId="35" xfId="0" applyFont="1" applyFill="1" applyBorder="1" applyAlignment="1">
      <alignment horizontal="right" vertical="center" wrapText="1"/>
    </xf>
    <xf numFmtId="13" fontId="50" fillId="9" borderId="36" xfId="0" applyNumberFormat="1" applyFont="1" applyFill="1" applyBorder="1" applyAlignment="1">
      <alignment horizontal="right" vertical="center" wrapText="1"/>
    </xf>
    <xf numFmtId="13" fontId="50" fillId="9" borderId="37" xfId="0" applyNumberFormat="1" applyFont="1" applyFill="1" applyBorder="1" applyAlignment="1">
      <alignment horizontal="right" vertical="center" wrapText="1"/>
    </xf>
    <xf numFmtId="13" fontId="50" fillId="9" borderId="38" xfId="0" applyNumberFormat="1" applyFont="1" applyFill="1" applyBorder="1" applyAlignment="1">
      <alignment horizontal="right" vertical="center" wrapText="1"/>
    </xf>
    <xf numFmtId="0" fontId="42" fillId="9" borderId="0" xfId="0" applyFont="1" applyFill="1" applyAlignment="1">
      <alignment horizontal="right" vertical="center"/>
    </xf>
    <xf numFmtId="0" fontId="50" fillId="0" borderId="39" xfId="0" applyFont="1" applyBorder="1" applyAlignment="1">
      <alignment vertical="center"/>
    </xf>
    <xf numFmtId="7" fontId="50" fillId="0" borderId="33" xfId="0" applyNumberFormat="1" applyFont="1" applyBorder="1" applyAlignment="1">
      <alignment vertical="center"/>
    </xf>
    <xf numFmtId="7" fontId="50" fillId="9" borderId="0" xfId="0" applyNumberFormat="1" applyFont="1" applyFill="1" applyAlignment="1">
      <alignment vertical="center"/>
    </xf>
    <xf numFmtId="0" fontId="50" fillId="9" borderId="41" xfId="0" applyFont="1" applyFill="1" applyBorder="1" applyAlignment="1">
      <alignment vertical="center" wrapText="1"/>
    </xf>
    <xf numFmtId="0" fontId="50" fillId="9" borderId="42" xfId="0" applyFont="1" applyFill="1" applyBorder="1" applyAlignment="1">
      <alignment horizontal="right" vertical="center" wrapText="1"/>
    </xf>
    <xf numFmtId="0" fontId="50" fillId="9" borderId="43" xfId="0" applyFont="1" applyFill="1" applyBorder="1" applyAlignment="1">
      <alignment horizontal="right" vertical="center" wrapText="1"/>
    </xf>
    <xf numFmtId="0" fontId="50" fillId="9" borderId="44" xfId="0" applyFont="1" applyFill="1" applyBorder="1" applyAlignment="1">
      <alignment horizontal="right" vertical="center" wrapText="1"/>
    </xf>
    <xf numFmtId="0" fontId="50" fillId="9" borderId="45" xfId="0" applyFont="1" applyFill="1" applyBorder="1" applyAlignment="1">
      <alignment horizontal="right" vertical="center" wrapText="1"/>
    </xf>
    <xf numFmtId="0" fontId="50" fillId="9" borderId="0" xfId="0" applyFont="1" applyFill="1" applyAlignment="1">
      <alignment vertical="center"/>
    </xf>
    <xf numFmtId="0" fontId="51" fillId="0" borderId="46" xfId="0" applyFont="1" applyBorder="1" applyAlignment="1">
      <alignment vertical="center"/>
    </xf>
    <xf numFmtId="7" fontId="42" fillId="9" borderId="33" xfId="0" applyNumberFormat="1" applyFont="1" applyFill="1" applyBorder="1" applyAlignment="1">
      <alignment vertical="center"/>
    </xf>
    <xf numFmtId="7" fontId="42" fillId="9" borderId="0" xfId="0" applyNumberFormat="1" applyFont="1" applyFill="1" applyAlignment="1">
      <alignment vertical="center"/>
    </xf>
    <xf numFmtId="0" fontId="42" fillId="0" borderId="41" xfId="0" applyFont="1" applyBorder="1" applyAlignment="1">
      <alignment vertical="center" wrapText="1"/>
    </xf>
    <xf numFmtId="168" fontId="42" fillId="9" borderId="42" xfId="19" applyNumberFormat="1" applyFont="1" applyFill="1" applyBorder="1" applyAlignment="1">
      <alignment horizontal="right" vertical="center" wrapText="1"/>
    </xf>
    <xf numFmtId="168" fontId="42" fillId="9" borderId="6" xfId="19" applyNumberFormat="1" applyFont="1" applyFill="1" applyBorder="1" applyAlignment="1">
      <alignment horizontal="right" vertical="center" wrapText="1"/>
    </xf>
    <xf numFmtId="168" fontId="52" fillId="0" borderId="6" xfId="19" applyNumberFormat="1" applyFont="1" applyBorder="1" applyAlignment="1">
      <alignment vertical="center"/>
    </xf>
    <xf numFmtId="0" fontId="42" fillId="9" borderId="0" xfId="0" applyFont="1" applyFill="1" applyAlignment="1">
      <alignment vertical="center"/>
    </xf>
    <xf numFmtId="0" fontId="50" fillId="0" borderId="46" xfId="0" applyFont="1" applyBorder="1" applyAlignment="1">
      <alignment vertical="center"/>
    </xf>
    <xf numFmtId="0" fontId="53" fillId="0" borderId="41" xfId="0" applyFont="1" applyBorder="1" applyAlignment="1">
      <alignment vertical="center" wrapText="1"/>
    </xf>
    <xf numFmtId="168" fontId="53" fillId="9" borderId="42" xfId="19" applyNumberFormat="1" applyFont="1" applyFill="1" applyBorder="1" applyAlignment="1">
      <alignment horizontal="right" vertical="center" wrapText="1"/>
    </xf>
    <xf numFmtId="168" fontId="53" fillId="9" borderId="6" xfId="19" applyNumberFormat="1" applyFont="1" applyFill="1" applyBorder="1" applyAlignment="1">
      <alignment horizontal="right" vertical="center" wrapText="1"/>
    </xf>
    <xf numFmtId="0" fontId="42" fillId="0" borderId="46" xfId="0" applyFont="1" applyBorder="1" applyAlignment="1">
      <alignment vertical="center"/>
    </xf>
    <xf numFmtId="7" fontId="42" fillId="0" borderId="33" xfId="0" applyNumberFormat="1" applyFont="1" applyBorder="1" applyAlignment="1">
      <alignment vertical="center"/>
    </xf>
    <xf numFmtId="0" fontId="54" fillId="0" borderId="47" xfId="0" applyFont="1" applyBorder="1" applyAlignment="1">
      <alignment vertical="center" wrapText="1"/>
    </xf>
    <xf numFmtId="168" fontId="54" fillId="9" borderId="48" xfId="19" applyNumberFormat="1" applyFont="1" applyFill="1" applyBorder="1" applyAlignment="1">
      <alignment horizontal="right" vertical="center" wrapText="1"/>
    </xf>
    <xf numFmtId="168" fontId="54" fillId="9" borderId="49" xfId="19" applyNumberFormat="1" applyFont="1" applyFill="1" applyBorder="1" applyAlignment="1">
      <alignment horizontal="right" vertical="center" wrapText="1"/>
    </xf>
    <xf numFmtId="169" fontId="50" fillId="9" borderId="33" xfId="0" applyNumberFormat="1" applyFont="1" applyFill="1" applyBorder="1" applyAlignment="1">
      <alignment vertical="center"/>
    </xf>
    <xf numFmtId="0" fontId="50" fillId="3" borderId="46" xfId="0" applyFont="1" applyFill="1" applyBorder="1" applyAlignment="1">
      <alignment vertical="center"/>
    </xf>
    <xf numFmtId="7" fontId="50" fillId="3" borderId="29" xfId="0" applyNumberFormat="1" applyFont="1" applyFill="1" applyBorder="1" applyAlignment="1">
      <alignment vertical="center"/>
    </xf>
    <xf numFmtId="7" fontId="50" fillId="3" borderId="31" xfId="0" applyNumberFormat="1" applyFont="1" applyFill="1" applyBorder="1" applyAlignment="1">
      <alignment vertical="center"/>
    </xf>
    <xf numFmtId="7" fontId="50" fillId="3" borderId="32" xfId="0" applyNumberFormat="1" applyFont="1" applyFill="1" applyBorder="1" applyAlignment="1">
      <alignment vertical="center"/>
    </xf>
    <xf numFmtId="7" fontId="50" fillId="3" borderId="33" xfId="0" applyNumberFormat="1" applyFont="1" applyFill="1" applyBorder="1" applyAlignment="1">
      <alignment vertical="center"/>
    </xf>
    <xf numFmtId="0" fontId="50" fillId="21" borderId="50" xfId="0" applyFont="1" applyFill="1" applyBorder="1" applyAlignment="1">
      <alignment vertical="center"/>
    </xf>
    <xf numFmtId="10" fontId="50" fillId="21" borderId="51" xfId="0" applyNumberFormat="1" applyFont="1" applyFill="1" applyBorder="1" applyAlignment="1">
      <alignment vertical="center"/>
    </xf>
    <xf numFmtId="7" fontId="55" fillId="9" borderId="0" xfId="0" applyNumberFormat="1" applyFont="1" applyFill="1" applyAlignment="1">
      <alignment vertical="center"/>
    </xf>
    <xf numFmtId="13" fontId="46" fillId="20" borderId="23" xfId="0" quotePrefix="1" applyNumberFormat="1" applyFont="1" applyFill="1" applyBorder="1" applyAlignment="1">
      <alignment horizontal="right" vertical="center"/>
    </xf>
    <xf numFmtId="13" fontId="46" fillId="20" borderId="24" xfId="0" quotePrefix="1" applyNumberFormat="1" applyFont="1" applyFill="1" applyBorder="1" applyAlignment="1">
      <alignment horizontal="right" vertical="center"/>
    </xf>
    <xf numFmtId="13" fontId="46" fillId="20" borderId="25" xfId="0" quotePrefix="1" applyNumberFormat="1" applyFont="1" applyFill="1" applyBorder="1" applyAlignment="1">
      <alignment horizontal="right" vertical="center"/>
    </xf>
    <xf numFmtId="7" fontId="42" fillId="0" borderId="52" xfId="0" applyNumberFormat="1" applyFont="1" applyBorder="1" applyAlignment="1">
      <alignment vertical="center"/>
    </xf>
    <xf numFmtId="7" fontId="42" fillId="0" borderId="53" xfId="0" applyNumberFormat="1" applyFont="1" applyBorder="1" applyAlignment="1">
      <alignment vertical="center"/>
    </xf>
    <xf numFmtId="7" fontId="42" fillId="0" borderId="54" xfId="0" applyNumberFormat="1" applyFont="1" applyBorder="1" applyAlignment="1">
      <alignment vertical="center"/>
    </xf>
    <xf numFmtId="7" fontId="42" fillId="0" borderId="55" xfId="0" applyNumberFormat="1" applyFont="1" applyBorder="1" applyAlignment="1">
      <alignment vertical="center"/>
    </xf>
    <xf numFmtId="10" fontId="55" fillId="9" borderId="0" xfId="0" applyNumberFormat="1" applyFont="1" applyFill="1" applyAlignment="1">
      <alignment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vertical="center" wrapText="1"/>
    </xf>
    <xf numFmtId="5" fontId="57" fillId="9" borderId="0" xfId="0" applyNumberFormat="1" applyFont="1" applyFill="1" applyAlignment="1">
      <alignment horizontal="left" vertical="center"/>
    </xf>
    <xf numFmtId="7" fontId="42" fillId="0" borderId="57" xfId="0" applyNumberFormat="1" applyFont="1" applyBorder="1" applyAlignment="1">
      <alignment vertical="center"/>
    </xf>
    <xf numFmtId="7" fontId="18" fillId="9" borderId="0" xfId="0" applyNumberFormat="1" applyFont="1" applyFill="1" applyAlignment="1">
      <alignment vertical="center"/>
    </xf>
    <xf numFmtId="0" fontId="18" fillId="9" borderId="0" xfId="0" applyFont="1" applyFill="1" applyAlignment="1">
      <alignment vertical="center"/>
    </xf>
    <xf numFmtId="7" fontId="50" fillId="0" borderId="50" xfId="0" applyNumberFormat="1" applyFont="1" applyBorder="1" applyAlignment="1">
      <alignment vertical="center"/>
    </xf>
    <xf numFmtId="7" fontId="5" fillId="9" borderId="0" xfId="0" applyNumberFormat="1" applyFont="1" applyFill="1" applyAlignment="1">
      <alignment vertical="center"/>
    </xf>
    <xf numFmtId="0" fontId="5" fillId="9" borderId="0" xfId="0" applyFont="1" applyFill="1" applyAlignment="1">
      <alignment vertical="center"/>
    </xf>
    <xf numFmtId="0" fontId="53" fillId="9" borderId="0" xfId="0" applyFont="1" applyFill="1" applyAlignment="1">
      <alignment horizontal="left" vertical="center" indent="5"/>
    </xf>
    <xf numFmtId="5" fontId="53" fillId="9" borderId="0" xfId="0" applyNumberFormat="1" applyFont="1" applyFill="1" applyAlignment="1">
      <alignment horizontal="right" vertical="center"/>
    </xf>
    <xf numFmtId="5" fontId="54" fillId="9" borderId="0" xfId="0" applyNumberFormat="1" applyFont="1" applyFill="1" applyAlignment="1">
      <alignment horizontal="right" vertical="center"/>
    </xf>
    <xf numFmtId="5" fontId="57" fillId="9" borderId="0" xfId="0" applyNumberFormat="1" applyFont="1" applyFill="1" applyAlignment="1">
      <alignment horizontal="right" vertical="center"/>
    </xf>
    <xf numFmtId="5" fontId="58" fillId="9" borderId="0" xfId="0" applyNumberFormat="1" applyFont="1" applyFill="1" applyAlignment="1">
      <alignment horizontal="right" vertical="center"/>
    </xf>
    <xf numFmtId="0" fontId="53" fillId="9" borderId="0" xfId="0" applyFont="1" applyFill="1" applyAlignment="1">
      <alignment vertical="center"/>
    </xf>
    <xf numFmtId="0" fontId="54" fillId="9" borderId="0" xfId="0" applyFont="1" applyFill="1" applyAlignment="1">
      <alignment vertical="center"/>
    </xf>
    <xf numFmtId="8" fontId="53" fillId="9" borderId="0" xfId="0" applyNumberFormat="1" applyFont="1" applyFill="1" applyAlignment="1">
      <alignment horizontal="right" vertical="center"/>
    </xf>
    <xf numFmtId="0" fontId="53" fillId="9" borderId="0" xfId="0" applyFont="1" applyFill="1" applyAlignment="1">
      <alignment horizontal="right" vertical="center"/>
    </xf>
    <xf numFmtId="0" fontId="54" fillId="9" borderId="0" xfId="0" applyFont="1" applyFill="1" applyAlignment="1">
      <alignment horizontal="right" vertical="center"/>
    </xf>
    <xf numFmtId="166" fontId="42" fillId="3" borderId="0" xfId="0" applyNumberFormat="1" applyFont="1" applyFill="1" applyAlignment="1">
      <alignment vertical="center"/>
    </xf>
    <xf numFmtId="7" fontId="50" fillId="3" borderId="0" xfId="0" applyNumberFormat="1" applyFont="1" applyFill="1" applyAlignment="1">
      <alignment vertical="center"/>
    </xf>
    <xf numFmtId="7" fontId="42" fillId="9" borderId="56" xfId="0" applyNumberFormat="1" applyFont="1" applyFill="1" applyBorder="1" applyAlignment="1">
      <alignment vertical="center"/>
    </xf>
    <xf numFmtId="7" fontId="50" fillId="9" borderId="61" xfId="0" applyNumberFormat="1" applyFont="1" applyFill="1" applyBorder="1" applyAlignment="1">
      <alignment vertical="center"/>
    </xf>
    <xf numFmtId="7" fontId="42" fillId="10" borderId="53" xfId="0" applyNumberFormat="1" applyFont="1" applyFill="1" applyBorder="1" applyAlignment="1">
      <alignment vertical="center"/>
    </xf>
    <xf numFmtId="7" fontId="42" fillId="10" borderId="54" xfId="0" applyNumberFormat="1" applyFont="1" applyFill="1" applyBorder="1" applyAlignment="1">
      <alignment vertical="center"/>
    </xf>
    <xf numFmtId="7" fontId="42" fillId="10" borderId="55" xfId="0" applyNumberFormat="1" applyFont="1" applyFill="1" applyBorder="1" applyAlignment="1">
      <alignment vertical="center"/>
    </xf>
    <xf numFmtId="7" fontId="42" fillId="10" borderId="58" xfId="0" applyNumberFormat="1" applyFont="1" applyFill="1" applyBorder="1" applyAlignment="1">
      <alignment vertical="center"/>
    </xf>
    <xf numFmtId="7" fontId="50" fillId="10" borderId="51" xfId="0" applyNumberFormat="1" applyFont="1" applyFill="1" applyBorder="1" applyAlignment="1">
      <alignment vertical="center"/>
    </xf>
    <xf numFmtId="7" fontId="50" fillId="10" borderId="59" xfId="0" applyNumberFormat="1" applyFont="1" applyFill="1" applyBorder="1" applyAlignment="1">
      <alignment vertical="center"/>
    </xf>
    <xf numFmtId="7" fontId="50" fillId="10" borderId="60" xfId="0" applyNumberFormat="1" applyFont="1" applyFill="1" applyBorder="1" applyAlignment="1">
      <alignment vertical="center"/>
    </xf>
    <xf numFmtId="7" fontId="50" fillId="10" borderId="29" xfId="0" applyNumberFormat="1" applyFont="1" applyFill="1" applyBorder="1" applyAlignment="1">
      <alignment vertical="center"/>
    </xf>
    <xf numFmtId="7" fontId="50" fillId="10" borderId="40" xfId="0" applyNumberFormat="1" applyFont="1" applyFill="1" applyBorder="1" applyAlignment="1">
      <alignment vertical="center"/>
    </xf>
    <xf numFmtId="7" fontId="50" fillId="10" borderId="32" xfId="0" applyNumberFormat="1" applyFont="1" applyFill="1" applyBorder="1" applyAlignment="1">
      <alignment vertical="center"/>
    </xf>
    <xf numFmtId="7" fontId="42" fillId="10" borderId="29" xfId="0" applyNumberFormat="1" applyFont="1" applyFill="1" applyBorder="1" applyAlignment="1">
      <alignment vertical="center"/>
    </xf>
    <xf numFmtId="7" fontId="42" fillId="10" borderId="40" xfId="0" applyNumberFormat="1" applyFont="1" applyFill="1" applyBorder="1" applyAlignment="1">
      <alignment vertical="center"/>
    </xf>
    <xf numFmtId="7" fontId="42" fillId="10" borderId="32" xfId="0" applyNumberFormat="1" applyFont="1" applyFill="1" applyBorder="1" applyAlignment="1">
      <alignment vertical="center"/>
    </xf>
    <xf numFmtId="7" fontId="42" fillId="10" borderId="30" xfId="0" applyNumberFormat="1" applyFont="1" applyFill="1" applyBorder="1" applyAlignment="1">
      <alignment vertical="center"/>
    </xf>
    <xf numFmtId="7" fontId="42" fillId="10" borderId="31" xfId="0" applyNumberFormat="1" applyFont="1" applyFill="1" applyBorder="1" applyAlignment="1">
      <alignment vertical="center"/>
    </xf>
    <xf numFmtId="169" fontId="50" fillId="10" borderId="29" xfId="0" applyNumberFormat="1" applyFont="1" applyFill="1" applyBorder="1" applyAlignment="1">
      <alignment vertical="center"/>
    </xf>
    <xf numFmtId="169" fontId="50" fillId="10" borderId="30" xfId="0" applyNumberFormat="1" applyFont="1" applyFill="1" applyBorder="1" applyAlignment="1">
      <alignment vertical="center"/>
    </xf>
    <xf numFmtId="169" fontId="50" fillId="10" borderId="31" xfId="0" applyNumberFormat="1" applyFont="1" applyFill="1" applyBorder="1" applyAlignment="1">
      <alignment vertical="center"/>
    </xf>
    <xf numFmtId="169" fontId="50" fillId="10" borderId="32" xfId="0" applyNumberFormat="1" applyFont="1" applyFill="1" applyBorder="1" applyAlignment="1">
      <alignment vertical="center"/>
    </xf>
    <xf numFmtId="9" fontId="42" fillId="9" borderId="0" xfId="18" applyFont="1" applyFill="1" applyAlignment="1">
      <alignment vertical="center"/>
    </xf>
  </cellXfs>
  <cellStyles count="21">
    <cellStyle name="Comma" xfId="19" builtinId="3"/>
    <cellStyle name="Currency" xfId="1" builtinId="4"/>
    <cellStyle name="Currency 2" xfId="3" xr:uid="{00000000-0005-0000-0000-000001000000}"/>
    <cellStyle name="Currency 2 2" xfId="5" xr:uid="{A2DE2699-7A4F-46DB-8DAF-16FD1540BA57}"/>
    <cellStyle name="Currency 2 2 2" xfId="9" xr:uid="{3ED99785-7243-49A8-A34B-F7C3C3BE1BDA}"/>
    <cellStyle name="Currency 2 2 2 2" xfId="17" xr:uid="{45C342E4-D7C9-48A3-8016-6B4DC7C64E6B}"/>
    <cellStyle name="Currency 2 2 3" xfId="13" xr:uid="{19A80D29-FBF0-42E6-82B7-76176822C7A3}"/>
    <cellStyle name="Currency 2 3" xfId="7" xr:uid="{9C10B8F0-DD48-4930-A9A7-E3D3EB4DEEE0}"/>
    <cellStyle name="Currency 2 3 2" xfId="15" xr:uid="{7D22F4C8-AF05-4FF7-84F4-9314146F3637}"/>
    <cellStyle name="Currency 2 4" xfId="11" xr:uid="{16995B6C-A555-4F05-B094-41311CAB4BD2}"/>
    <cellStyle name="Currency 3" xfId="4" xr:uid="{0B926155-808A-4946-8E3F-F773396F198A}"/>
    <cellStyle name="Currency 3 2" xfId="8" xr:uid="{8F763E48-9983-4C43-9FFF-645B13A721C6}"/>
    <cellStyle name="Currency 3 2 2" xfId="16" xr:uid="{E95F5685-B5FD-4050-B062-5551EA10B49B}"/>
    <cellStyle name="Currency 3 3" xfId="12" xr:uid="{C4E875A5-16EA-4AE0-AA77-EE9533BB7535}"/>
    <cellStyle name="Currency 4" xfId="6" xr:uid="{A1727818-2651-47C6-B079-505E70F02134}"/>
    <cellStyle name="Currency 4 2" xfId="14" xr:uid="{5832D02F-6C98-4FBB-BBC3-A7B144A717E8}"/>
    <cellStyle name="Currency 5" xfId="10" xr:uid="{D7613586-8F54-4182-9124-4698672BE7E6}"/>
    <cellStyle name="Hyperlink" xfId="20" builtinId="8"/>
    <cellStyle name="Normal" xfId="0" builtinId="0"/>
    <cellStyle name="Normal 2" xfId="2" xr:uid="{00000000-0005-0000-0000-000003000000}"/>
    <cellStyle name="Per cent" xfId="18" builtinId="5"/>
  </cellStyles>
  <dxfs count="0"/>
  <tableStyles count="0" defaultTableStyle="TableStyleMedium9" defaultPivotStyle="PivotStyleLight16"/>
  <colors>
    <mruColors>
      <color rgb="FFFF6600"/>
      <color rgb="FFFFFFCC"/>
      <color rgb="FFFF66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5B30-4C6E-4671-8529-FE48E79BF1EC}">
  <sheetPr>
    <pageSetUpPr fitToPage="1"/>
  </sheetPr>
  <dimension ref="A1:AL529"/>
  <sheetViews>
    <sheetView tabSelected="1" topLeftCell="P7" zoomScale="95" zoomScaleNormal="95" workbookViewId="0">
      <pane ySplit="1" topLeftCell="A8" activePane="bottomLeft" state="frozen"/>
      <selection activeCell="M7" sqref="M7"/>
      <selection pane="bottomLeft" activeCell="AJ8" sqref="AJ8"/>
    </sheetView>
  </sheetViews>
  <sheetFormatPr defaultColWidth="9.109375" defaultRowHeight="14.4" x14ac:dyDescent="0.3"/>
  <cols>
    <col min="1" max="1" width="11.5546875" style="204" customWidth="1"/>
    <col min="2" max="2" width="77.88671875" style="198" bestFit="1" customWidth="1"/>
    <col min="3" max="3" width="24.5546875" style="197" bestFit="1" customWidth="1"/>
    <col min="4" max="4" width="11.6640625" style="315" customWidth="1"/>
    <col min="5" max="5" width="21.6640625" style="198" bestFit="1" customWidth="1"/>
    <col min="6" max="6" width="11.5546875" style="198" bestFit="1" customWidth="1"/>
    <col min="7" max="7" width="22.5546875" style="199" bestFit="1" customWidth="1"/>
    <col min="8" max="8" width="6.33203125" style="244" customWidth="1"/>
    <col min="9" max="9" width="24.44140625" style="361" customWidth="1"/>
    <col min="10" max="10" width="13.33203125" style="297" bestFit="1" customWidth="1"/>
    <col min="11" max="11" width="9.33203125" style="201" bestFit="1" customWidth="1"/>
    <col min="12" max="12" width="34.44140625" style="259" bestFit="1" customWidth="1"/>
    <col min="13" max="13" width="36.33203125" style="203" customWidth="1"/>
    <col min="14" max="14" width="11.44140625" style="199" customWidth="1"/>
    <col min="15" max="15" width="12" style="199" customWidth="1"/>
    <col min="16" max="16" width="9.33203125" style="285" customWidth="1"/>
    <col min="17" max="17" width="5.6640625" style="285" customWidth="1"/>
    <col min="18" max="18" width="9.44140625" style="238" customWidth="1"/>
    <col min="19" max="19" width="8.5546875" style="198" customWidth="1"/>
    <col min="20" max="20" width="9.6640625" style="198" customWidth="1"/>
    <col min="21" max="21" width="10" style="198" customWidth="1"/>
    <col min="22" max="22" width="13.6640625" style="198" customWidth="1"/>
    <col min="23" max="23" width="6" style="198" customWidth="1"/>
    <col min="24" max="24" width="7.6640625" style="198" customWidth="1"/>
    <col min="25" max="25" width="9.33203125" style="198" bestFit="1" customWidth="1"/>
    <col min="26" max="26" width="7.6640625" style="198" bestFit="1" customWidth="1"/>
    <col min="27" max="27" width="7.6640625" style="198" customWidth="1"/>
    <col min="28" max="28" width="5.6640625" style="198" customWidth="1"/>
    <col min="29" max="29" width="8" style="198" customWidth="1"/>
    <col min="30" max="30" width="10.44140625" style="198" customWidth="1"/>
    <col min="31" max="32" width="12.44140625" style="202" customWidth="1"/>
    <col min="33" max="33" width="9.33203125" style="202" customWidth="1"/>
    <col min="34" max="34" width="12.6640625" style="202" customWidth="1"/>
    <col min="35" max="35" width="15.33203125" style="277" bestFit="1" customWidth="1"/>
    <col min="36" max="36" width="15.109375" style="204" customWidth="1"/>
    <col min="37" max="16384" width="9.109375" style="204"/>
  </cols>
  <sheetData>
    <row r="1" spans="1:36" ht="25.2" customHeight="1" x14ac:dyDescent="0.7">
      <c r="A1" s="313" t="s">
        <v>0</v>
      </c>
      <c r="B1" s="196"/>
      <c r="H1" s="243"/>
      <c r="I1" s="353"/>
      <c r="Q1" s="318"/>
      <c r="R1" s="285"/>
      <c r="S1" s="285"/>
      <c r="T1" s="285"/>
      <c r="W1" s="327"/>
      <c r="AJ1" s="412"/>
    </row>
    <row r="2" spans="1:36" x14ac:dyDescent="0.3">
      <c r="A2" s="183"/>
      <c r="B2"/>
      <c r="C2"/>
      <c r="D2" s="102"/>
      <c r="E2" s="105"/>
      <c r="F2"/>
      <c r="G2" s="102"/>
      <c r="H2" s="286"/>
      <c r="I2" s="354"/>
      <c r="J2" s="298"/>
      <c r="K2" s="287"/>
      <c r="Q2" s="318"/>
      <c r="R2" s="285"/>
      <c r="S2" s="285"/>
      <c r="T2" s="285"/>
      <c r="W2" s="327"/>
      <c r="AJ2" s="412"/>
    </row>
    <row r="3" spans="1:36" x14ac:dyDescent="0.3">
      <c r="A3" s="205"/>
      <c r="B3"/>
      <c r="C3" s="105"/>
      <c r="D3" s="102"/>
      <c r="E3"/>
      <c r="F3"/>
      <c r="G3" s="140"/>
      <c r="H3" s="288"/>
      <c r="I3" s="355"/>
      <c r="J3" s="298"/>
      <c r="K3" s="287"/>
      <c r="Q3" s="318"/>
      <c r="R3" s="285"/>
      <c r="S3" s="285"/>
      <c r="T3" s="285"/>
      <c r="W3" s="327"/>
      <c r="AJ3" s="412"/>
    </row>
    <row r="4" spans="1:36" x14ac:dyDescent="0.3">
      <c r="A4" s="206" t="s">
        <v>1</v>
      </c>
      <c r="B4" s="196"/>
      <c r="C4" s="204"/>
      <c r="I4" s="356"/>
      <c r="Q4" s="318"/>
      <c r="R4" s="285"/>
      <c r="S4" s="285"/>
      <c r="T4" s="285"/>
      <c r="W4" s="327"/>
      <c r="AJ4" s="412"/>
    </row>
    <row r="5" spans="1:36" x14ac:dyDescent="0.3">
      <c r="A5" s="195"/>
      <c r="B5" s="196"/>
      <c r="I5" s="356"/>
      <c r="Q5" s="318"/>
      <c r="R5" s="285"/>
      <c r="S5" s="285"/>
      <c r="T5" s="285"/>
      <c r="W5" s="327"/>
      <c r="AE5" s="198"/>
      <c r="AF5" s="198"/>
      <c r="AG5" s="198"/>
      <c r="AH5" s="198"/>
      <c r="AJ5" s="412"/>
    </row>
    <row r="6" spans="1:36" x14ac:dyDescent="0.3">
      <c r="A6" s="207" t="s">
        <v>2</v>
      </c>
      <c r="B6" s="208"/>
      <c r="C6" s="209"/>
      <c r="D6" s="343" t="s">
        <v>383</v>
      </c>
      <c r="E6" s="208"/>
      <c r="F6" s="208"/>
      <c r="G6" s="210"/>
      <c r="H6" s="245"/>
      <c r="I6" s="356"/>
      <c r="J6" s="299" t="s">
        <v>3</v>
      </c>
      <c r="K6" s="211"/>
      <c r="L6" s="212"/>
      <c r="N6" s="308"/>
      <c r="O6" s="308"/>
      <c r="P6" s="289"/>
      <c r="Q6" s="319"/>
      <c r="R6" s="213"/>
      <c r="S6" s="214"/>
      <c r="T6" s="214"/>
      <c r="U6" s="214"/>
      <c r="V6" s="214"/>
      <c r="W6" s="328"/>
      <c r="X6" s="215"/>
      <c r="Y6" s="215"/>
      <c r="Z6" s="215"/>
      <c r="AA6" s="215"/>
      <c r="AB6" s="213"/>
      <c r="AC6" s="213"/>
      <c r="AD6" s="216"/>
      <c r="AE6" s="216"/>
      <c r="AF6" s="216"/>
      <c r="AG6" s="216"/>
      <c r="AH6" s="216"/>
      <c r="AI6" s="395"/>
      <c r="AJ6" s="413"/>
    </row>
    <row r="7" spans="1:36" s="222" customFormat="1" ht="72" x14ac:dyDescent="0.3">
      <c r="A7" s="217" t="s">
        <v>4</v>
      </c>
      <c r="B7" s="217" t="s">
        <v>5</v>
      </c>
      <c r="C7" s="218" t="s">
        <v>6</v>
      </c>
      <c r="D7" s="338" t="s">
        <v>7</v>
      </c>
      <c r="E7" s="218" t="s">
        <v>8</v>
      </c>
      <c r="F7" s="217" t="s">
        <v>9</v>
      </c>
      <c r="G7" s="219" t="s">
        <v>10</v>
      </c>
      <c r="H7" s="246"/>
      <c r="I7" s="357" t="s">
        <v>417</v>
      </c>
      <c r="J7" s="300" t="s">
        <v>11</v>
      </c>
      <c r="K7" s="220" t="s">
        <v>12</v>
      </c>
      <c r="L7" s="221" t="s">
        <v>5</v>
      </c>
      <c r="M7" s="221" t="s">
        <v>13</v>
      </c>
      <c r="N7" s="309" t="s">
        <v>14</v>
      </c>
      <c r="O7" s="309" t="s">
        <v>15</v>
      </c>
      <c r="P7" s="267" t="s">
        <v>16</v>
      </c>
      <c r="Q7" s="320"/>
      <c r="R7" s="265" t="s">
        <v>17</v>
      </c>
      <c r="S7" s="268" t="s">
        <v>18</v>
      </c>
      <c r="T7" s="265" t="s">
        <v>19</v>
      </c>
      <c r="U7" s="265" t="s">
        <v>20</v>
      </c>
      <c r="V7" s="269" t="s">
        <v>21</v>
      </c>
      <c r="W7" s="320" t="s">
        <v>22</v>
      </c>
      <c r="X7" s="265" t="s">
        <v>23</v>
      </c>
      <c r="Y7" s="265" t="s">
        <v>24</v>
      </c>
      <c r="Z7" s="265" t="s">
        <v>25</v>
      </c>
      <c r="AA7" s="265" t="s">
        <v>26</v>
      </c>
      <c r="AB7" s="265" t="s">
        <v>27</v>
      </c>
      <c r="AC7" s="265" t="s">
        <v>28</v>
      </c>
      <c r="AD7" s="265" t="s">
        <v>29</v>
      </c>
      <c r="AE7" s="265" t="s">
        <v>30</v>
      </c>
      <c r="AF7" s="265" t="s">
        <v>31</v>
      </c>
      <c r="AG7" s="265" t="s">
        <v>32</v>
      </c>
      <c r="AH7" s="270" t="s">
        <v>33</v>
      </c>
      <c r="AI7" s="265" t="s">
        <v>10</v>
      </c>
      <c r="AJ7" s="414" t="s">
        <v>455</v>
      </c>
    </row>
    <row r="8" spans="1:36" s="227" customFormat="1" x14ac:dyDescent="0.3">
      <c r="A8" s="223"/>
      <c r="B8" s="224" t="s">
        <v>34</v>
      </c>
      <c r="C8" s="225"/>
      <c r="D8" s="339"/>
      <c r="E8" s="225"/>
      <c r="F8" s="239"/>
      <c r="G8" s="200">
        <v>7027.53</v>
      </c>
      <c r="H8" s="240"/>
      <c r="I8" s="358"/>
      <c r="J8" s="242"/>
      <c r="K8" s="242"/>
      <c r="L8" s="242"/>
      <c r="M8" s="242"/>
      <c r="N8" s="310"/>
      <c r="O8" s="310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396"/>
      <c r="AJ8" s="415"/>
    </row>
    <row r="9" spans="1:36" x14ac:dyDescent="0.3">
      <c r="A9" s="105">
        <v>45019</v>
      </c>
      <c r="B9" s="127" t="s">
        <v>35</v>
      </c>
      <c r="C9" s="104">
        <v>24165</v>
      </c>
      <c r="D9" s="104"/>
      <c r="E9" s="104"/>
      <c r="F9" s="226"/>
      <c r="G9" s="228">
        <f t="shared" ref="G9:G73" si="0">SUM(C9:F9)</f>
        <v>24165</v>
      </c>
      <c r="H9" s="241"/>
      <c r="I9" s="359"/>
      <c r="J9" s="301">
        <v>45033</v>
      </c>
      <c r="K9" s="127" t="s">
        <v>36</v>
      </c>
      <c r="L9" s="127" t="s">
        <v>37</v>
      </c>
      <c r="M9" s="127" t="s">
        <v>38</v>
      </c>
      <c r="N9" s="311"/>
      <c r="O9" s="262"/>
      <c r="P9" s="271"/>
      <c r="Q9" s="321"/>
      <c r="R9" s="262"/>
      <c r="S9" s="262"/>
      <c r="T9" s="262"/>
      <c r="U9" s="262"/>
      <c r="V9" s="262">
        <v>27</v>
      </c>
      <c r="W9" s="326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63"/>
      <c r="AI9" s="272">
        <f t="shared" ref="AI9:AI73" si="1">SUM(N9:AH9)</f>
        <v>27</v>
      </c>
      <c r="AJ9" s="413"/>
    </row>
    <row r="10" spans="1:36" x14ac:dyDescent="0.3">
      <c r="A10" s="290">
        <v>45083</v>
      </c>
      <c r="B10" s="127" t="s">
        <v>393</v>
      </c>
      <c r="C10" s="209"/>
      <c r="D10" s="104">
        <v>400</v>
      </c>
      <c r="E10" s="121"/>
      <c r="F10" s="226"/>
      <c r="G10" s="228">
        <f t="shared" si="0"/>
        <v>400</v>
      </c>
      <c r="H10" s="241"/>
      <c r="I10" s="367">
        <v>1</v>
      </c>
      <c r="J10" s="301">
        <v>45040</v>
      </c>
      <c r="K10" s="127" t="s">
        <v>39</v>
      </c>
      <c r="L10" s="127" t="s">
        <v>40</v>
      </c>
      <c r="M10" s="127" t="s">
        <v>413</v>
      </c>
      <c r="N10" s="311"/>
      <c r="O10" s="262"/>
      <c r="P10" s="271"/>
      <c r="Q10" s="321"/>
      <c r="R10" s="262"/>
      <c r="S10" s="262"/>
      <c r="T10" s="262"/>
      <c r="U10" s="262">
        <v>68.34</v>
      </c>
      <c r="V10" s="262"/>
      <c r="W10" s="326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3"/>
      <c r="AI10" s="272">
        <f t="shared" si="1"/>
        <v>68.34</v>
      </c>
      <c r="AJ10" s="413">
        <v>11.39</v>
      </c>
    </row>
    <row r="11" spans="1:36" x14ac:dyDescent="0.3">
      <c r="A11" s="209">
        <v>45210</v>
      </c>
      <c r="B11" s="128" t="s">
        <v>41</v>
      </c>
      <c r="C11" s="232"/>
      <c r="D11" s="337"/>
      <c r="E11" s="210"/>
      <c r="F11" s="226">
        <v>532.79999999999995</v>
      </c>
      <c r="G11" s="228">
        <f t="shared" si="0"/>
        <v>532.79999999999995</v>
      </c>
      <c r="H11" s="241"/>
      <c r="I11" s="359"/>
      <c r="J11" s="301">
        <v>45048</v>
      </c>
      <c r="K11" s="127" t="s">
        <v>42</v>
      </c>
      <c r="L11" s="127" t="s">
        <v>43</v>
      </c>
      <c r="M11" s="127" t="s">
        <v>44</v>
      </c>
      <c r="N11" s="311"/>
      <c r="O11" s="262"/>
      <c r="P11" s="271"/>
      <c r="Q11" s="321"/>
      <c r="R11" s="262"/>
      <c r="S11" s="262">
        <v>45</v>
      </c>
      <c r="T11" s="262"/>
      <c r="U11" s="262"/>
      <c r="V11" s="271"/>
      <c r="W11" s="329"/>
      <c r="X11" s="271"/>
      <c r="Y11" s="262"/>
      <c r="Z11" s="262"/>
      <c r="AA11" s="262"/>
      <c r="AB11" s="262"/>
      <c r="AC11" s="262"/>
      <c r="AD11" s="262"/>
      <c r="AE11" s="262"/>
      <c r="AF11" s="262"/>
      <c r="AG11" s="262"/>
      <c r="AH11" s="263"/>
      <c r="AI11" s="272">
        <f t="shared" si="1"/>
        <v>45</v>
      </c>
      <c r="AJ11" s="413"/>
    </row>
    <row r="12" spans="1:36" x14ac:dyDescent="0.3">
      <c r="A12" s="209">
        <v>45222</v>
      </c>
      <c r="B12" s="128" t="s">
        <v>45</v>
      </c>
      <c r="C12" s="232"/>
      <c r="D12" s="337"/>
      <c r="E12" s="210"/>
      <c r="F12" s="226">
        <v>76.69</v>
      </c>
      <c r="G12" s="228">
        <f t="shared" si="0"/>
        <v>76.69</v>
      </c>
      <c r="H12" s="241"/>
      <c r="I12" s="359"/>
      <c r="J12" s="301">
        <v>45048</v>
      </c>
      <c r="K12" s="127" t="s">
        <v>42</v>
      </c>
      <c r="L12" s="127" t="s">
        <v>46</v>
      </c>
      <c r="M12" s="127" t="s">
        <v>47</v>
      </c>
      <c r="N12" s="311">
        <v>1125.44</v>
      </c>
      <c r="O12" s="262"/>
      <c r="P12" s="271"/>
      <c r="Q12" s="321"/>
      <c r="R12" s="262"/>
      <c r="S12" s="262"/>
      <c r="T12" s="262"/>
      <c r="U12" s="262"/>
      <c r="V12" s="262"/>
      <c r="W12" s="326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3"/>
      <c r="AI12" s="272">
        <f t="shared" si="1"/>
        <v>1125.44</v>
      </c>
      <c r="AJ12" s="413"/>
    </row>
    <row r="13" spans="1:36" x14ac:dyDescent="0.3">
      <c r="A13" s="384">
        <v>45229</v>
      </c>
      <c r="B13" s="385" t="s">
        <v>48</v>
      </c>
      <c r="C13" s="378"/>
      <c r="D13" s="343">
        <v>5.15</v>
      </c>
      <c r="E13" s="210"/>
      <c r="F13" s="226"/>
      <c r="G13" s="228">
        <f t="shared" si="0"/>
        <v>5.15</v>
      </c>
      <c r="H13" s="241"/>
      <c r="I13" s="359"/>
      <c r="J13" s="301">
        <v>45048</v>
      </c>
      <c r="K13" s="127" t="s">
        <v>42</v>
      </c>
      <c r="L13" s="127" t="s">
        <v>49</v>
      </c>
      <c r="M13" s="127" t="s">
        <v>50</v>
      </c>
      <c r="N13" s="311"/>
      <c r="O13" s="262"/>
      <c r="P13" s="271">
        <v>343.42</v>
      </c>
      <c r="Q13" s="321"/>
      <c r="R13" s="262"/>
      <c r="S13" s="262"/>
      <c r="T13" s="262"/>
      <c r="U13" s="262"/>
      <c r="V13" s="262"/>
      <c r="W13" s="326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3"/>
      <c r="AI13" s="272">
        <f t="shared" si="1"/>
        <v>343.42</v>
      </c>
      <c r="AJ13" s="413"/>
    </row>
    <row r="14" spans="1:36" x14ac:dyDescent="0.3">
      <c r="A14" s="209">
        <v>45267</v>
      </c>
      <c r="B14" s="128" t="s">
        <v>397</v>
      </c>
      <c r="C14" s="232"/>
      <c r="D14" s="337">
        <v>50</v>
      </c>
      <c r="E14" s="210"/>
      <c r="F14" s="226"/>
      <c r="G14" s="228">
        <f t="shared" si="0"/>
        <v>50</v>
      </c>
      <c r="H14" s="241"/>
      <c r="I14" s="359"/>
      <c r="J14" s="301">
        <v>45048</v>
      </c>
      <c r="K14" s="127" t="s">
        <v>42</v>
      </c>
      <c r="L14" s="127" t="s">
        <v>51</v>
      </c>
      <c r="M14" s="127"/>
      <c r="N14" s="311"/>
      <c r="O14" s="262">
        <v>115.08</v>
      </c>
      <c r="P14" s="271"/>
      <c r="Q14" s="321"/>
      <c r="R14" s="262"/>
      <c r="S14" s="262"/>
      <c r="T14" s="262"/>
      <c r="U14" s="262"/>
      <c r="V14" s="262"/>
      <c r="W14" s="326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3"/>
      <c r="AI14" s="272">
        <f t="shared" si="1"/>
        <v>115.08</v>
      </c>
      <c r="AJ14" s="413"/>
    </row>
    <row r="15" spans="1:36" x14ac:dyDescent="0.3">
      <c r="A15" s="384">
        <v>45288</v>
      </c>
      <c r="B15" s="385" t="s">
        <v>52</v>
      </c>
      <c r="C15" s="378"/>
      <c r="D15" s="343">
        <v>13.89</v>
      </c>
      <c r="E15" s="210"/>
      <c r="F15" s="226"/>
      <c r="G15" s="228">
        <f t="shared" si="0"/>
        <v>13.89</v>
      </c>
      <c r="H15" s="241"/>
      <c r="I15" s="367">
        <v>2</v>
      </c>
      <c r="J15" s="301">
        <v>45050</v>
      </c>
      <c r="K15" s="127" t="s">
        <v>53</v>
      </c>
      <c r="L15" s="127" t="s">
        <v>54</v>
      </c>
      <c r="M15" s="127" t="s">
        <v>55</v>
      </c>
      <c r="N15" s="311"/>
      <c r="O15" s="262"/>
      <c r="P15" s="271"/>
      <c r="Q15" s="321"/>
      <c r="R15" s="262"/>
      <c r="S15" s="262"/>
      <c r="T15" s="262"/>
      <c r="U15" s="262"/>
      <c r="V15" s="262"/>
      <c r="W15" s="326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3">
        <v>119.86</v>
      </c>
      <c r="AI15" s="272">
        <f t="shared" si="1"/>
        <v>119.86</v>
      </c>
      <c r="AJ15" s="413"/>
    </row>
    <row r="16" spans="1:36" x14ac:dyDescent="0.3">
      <c r="A16" s="384">
        <v>45293</v>
      </c>
      <c r="B16" s="385" t="s">
        <v>56</v>
      </c>
      <c r="C16" s="378"/>
      <c r="D16" s="344">
        <v>23.48</v>
      </c>
      <c r="E16" s="210"/>
      <c r="F16" s="226"/>
      <c r="G16" s="228">
        <f t="shared" si="0"/>
        <v>23.48</v>
      </c>
      <c r="H16" s="241"/>
      <c r="I16" s="367">
        <v>3</v>
      </c>
      <c r="J16" s="301">
        <v>45051</v>
      </c>
      <c r="K16" s="127" t="s">
        <v>39</v>
      </c>
      <c r="L16" s="127" t="s">
        <v>57</v>
      </c>
      <c r="M16" s="127"/>
      <c r="N16" s="311"/>
      <c r="O16" s="262"/>
      <c r="P16" s="271"/>
      <c r="Q16" s="321"/>
      <c r="R16" s="262"/>
      <c r="S16" s="262"/>
      <c r="T16" s="262"/>
      <c r="U16" s="262"/>
      <c r="V16" s="262"/>
      <c r="W16" s="326"/>
      <c r="X16" s="262"/>
      <c r="Y16" s="262">
        <v>12.5</v>
      </c>
      <c r="Z16" s="262"/>
      <c r="AA16" s="262"/>
      <c r="AB16" s="262"/>
      <c r="AC16" s="262"/>
      <c r="AD16" s="262"/>
      <c r="AE16" s="262"/>
      <c r="AF16" s="262"/>
      <c r="AG16" s="262"/>
      <c r="AH16" s="263"/>
      <c r="AI16" s="272">
        <f t="shared" si="1"/>
        <v>12.5</v>
      </c>
      <c r="AJ16" s="413"/>
    </row>
    <row r="17" spans="1:36" x14ac:dyDescent="0.3">
      <c r="A17" s="209">
        <v>45326</v>
      </c>
      <c r="B17" s="128" t="s">
        <v>58</v>
      </c>
      <c r="C17" s="232"/>
      <c r="D17" s="337"/>
      <c r="E17" s="210"/>
      <c r="F17" s="226">
        <v>190.56</v>
      </c>
      <c r="G17" s="228">
        <f t="shared" si="0"/>
        <v>190.56</v>
      </c>
      <c r="H17" s="241"/>
      <c r="I17" s="367">
        <v>4</v>
      </c>
      <c r="J17" s="301">
        <v>45055</v>
      </c>
      <c r="K17" s="127" t="s">
        <v>36</v>
      </c>
      <c r="L17" s="127" t="s">
        <v>59</v>
      </c>
      <c r="M17" s="127" t="s">
        <v>395</v>
      </c>
      <c r="N17" s="311"/>
      <c r="O17" s="262"/>
      <c r="P17" s="271"/>
      <c r="Q17" s="321"/>
      <c r="R17" s="262"/>
      <c r="S17" s="262"/>
      <c r="T17" s="262"/>
      <c r="U17" s="271"/>
      <c r="V17" s="262"/>
      <c r="W17" s="326"/>
      <c r="X17" s="262"/>
      <c r="Y17" s="262">
        <v>35</v>
      </c>
      <c r="Z17" s="262"/>
      <c r="AA17" s="262"/>
      <c r="AB17" s="262"/>
      <c r="AC17" s="262"/>
      <c r="AD17" s="262"/>
      <c r="AE17" s="262"/>
      <c r="AF17" s="262"/>
      <c r="AG17" s="262"/>
      <c r="AH17" s="263"/>
      <c r="AI17" s="272">
        <f t="shared" si="1"/>
        <v>35</v>
      </c>
      <c r="AJ17" s="413"/>
    </row>
    <row r="18" spans="1:36" x14ac:dyDescent="0.3">
      <c r="A18" s="128"/>
      <c r="B18" s="128"/>
      <c r="C18" s="232"/>
      <c r="D18" s="337"/>
      <c r="E18" s="210"/>
      <c r="F18" s="226"/>
      <c r="G18" s="228">
        <f t="shared" si="0"/>
        <v>0</v>
      </c>
      <c r="H18" s="241"/>
      <c r="I18" s="359"/>
      <c r="J18" s="301">
        <v>45063</v>
      </c>
      <c r="K18" s="127" t="s">
        <v>36</v>
      </c>
      <c r="L18" s="127" t="s">
        <v>37</v>
      </c>
      <c r="M18" s="127" t="s">
        <v>38</v>
      </c>
      <c r="N18" s="311"/>
      <c r="O18" s="262"/>
      <c r="P18" s="271"/>
      <c r="Q18" s="321"/>
      <c r="R18" s="262"/>
      <c r="S18" s="262"/>
      <c r="T18" s="262"/>
      <c r="U18" s="262"/>
      <c r="V18" s="262">
        <v>27</v>
      </c>
      <c r="W18" s="326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3"/>
      <c r="AI18" s="272">
        <f t="shared" si="1"/>
        <v>27</v>
      </c>
      <c r="AJ18" s="413"/>
    </row>
    <row r="19" spans="1:36" x14ac:dyDescent="0.3">
      <c r="A19" s="336"/>
      <c r="B19" s="336"/>
      <c r="C19" s="274"/>
      <c r="D19" s="345"/>
      <c r="E19" s="210"/>
      <c r="F19" s="226"/>
      <c r="G19" s="228">
        <f t="shared" si="0"/>
        <v>0</v>
      </c>
      <c r="H19" s="241"/>
      <c r="I19" s="367">
        <v>5</v>
      </c>
      <c r="J19" s="301">
        <v>45068</v>
      </c>
      <c r="K19" s="127" t="s">
        <v>53</v>
      </c>
      <c r="L19" s="127" t="s">
        <v>60</v>
      </c>
      <c r="M19" s="127" t="s">
        <v>61</v>
      </c>
      <c r="N19" s="311"/>
      <c r="O19" s="262"/>
      <c r="P19" s="271"/>
      <c r="Q19" s="321"/>
      <c r="R19" s="262"/>
      <c r="S19" s="262"/>
      <c r="T19" s="262"/>
      <c r="U19" s="262"/>
      <c r="V19" s="262"/>
      <c r="W19" s="326"/>
      <c r="X19" s="262"/>
      <c r="Y19" s="262"/>
      <c r="Z19" s="262"/>
      <c r="AA19" s="262"/>
      <c r="AB19" s="262"/>
      <c r="AC19" s="262"/>
      <c r="AD19" s="262">
        <v>6.43</v>
      </c>
      <c r="AE19" s="262"/>
      <c r="AF19" s="262"/>
      <c r="AG19" s="262"/>
      <c r="AH19" s="263"/>
      <c r="AI19" s="272">
        <f t="shared" si="1"/>
        <v>6.43</v>
      </c>
      <c r="AJ19" s="413"/>
    </row>
    <row r="20" spans="1:36" x14ac:dyDescent="0.3">
      <c r="A20" s="336"/>
      <c r="B20" s="336"/>
      <c r="C20" s="274"/>
      <c r="D20" s="345"/>
      <c r="E20" s="210"/>
      <c r="F20" s="226"/>
      <c r="G20" s="228">
        <f t="shared" si="0"/>
        <v>0</v>
      </c>
      <c r="H20" s="241"/>
      <c r="I20" s="367">
        <v>6</v>
      </c>
      <c r="J20" s="301">
        <v>45069</v>
      </c>
      <c r="K20" s="127" t="s">
        <v>39</v>
      </c>
      <c r="L20" s="127" t="s">
        <v>62</v>
      </c>
      <c r="M20" s="127" t="s">
        <v>63</v>
      </c>
      <c r="N20" s="311"/>
      <c r="O20" s="262"/>
      <c r="P20" s="271"/>
      <c r="Q20" s="321"/>
      <c r="R20" s="262"/>
      <c r="S20" s="262"/>
      <c r="T20" s="262"/>
      <c r="U20" s="262"/>
      <c r="V20" s="262">
        <v>344.4</v>
      </c>
      <c r="W20" s="326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3"/>
      <c r="AI20" s="272">
        <f t="shared" si="1"/>
        <v>344.4</v>
      </c>
      <c r="AJ20" s="413">
        <v>57.4</v>
      </c>
    </row>
    <row r="21" spans="1:36" x14ac:dyDescent="0.3">
      <c r="A21" s="271"/>
      <c r="B21" s="262"/>
      <c r="C21" s="262"/>
      <c r="D21" s="345"/>
      <c r="E21" s="210"/>
      <c r="F21" s="226"/>
      <c r="G21" s="228">
        <f t="shared" si="0"/>
        <v>0</v>
      </c>
      <c r="H21" s="241"/>
      <c r="I21" s="367">
        <v>7</v>
      </c>
      <c r="J21" s="301">
        <v>45069</v>
      </c>
      <c r="K21" s="127" t="s">
        <v>53</v>
      </c>
      <c r="L21" s="127" t="s">
        <v>64</v>
      </c>
      <c r="M21" s="127" t="s">
        <v>65</v>
      </c>
      <c r="N21" s="311"/>
      <c r="O21" s="262"/>
      <c r="P21" s="271"/>
      <c r="Q21" s="321"/>
      <c r="R21" s="262"/>
      <c r="S21" s="262"/>
      <c r="T21" s="262"/>
      <c r="U21" s="262"/>
      <c r="V21" s="262"/>
      <c r="W21" s="326"/>
      <c r="X21" s="262"/>
      <c r="Y21" s="262"/>
      <c r="Z21" s="262">
        <v>38.299999999999997</v>
      </c>
      <c r="AA21" s="262"/>
      <c r="AB21" s="262"/>
      <c r="AC21" s="262"/>
      <c r="AD21" s="262"/>
      <c r="AE21" s="262"/>
      <c r="AF21" s="262"/>
      <c r="AG21" s="262"/>
      <c r="AH21" s="263"/>
      <c r="AI21" s="272">
        <f t="shared" si="1"/>
        <v>38.299999999999997</v>
      </c>
      <c r="AJ21" s="413"/>
    </row>
    <row r="22" spans="1:36" x14ac:dyDescent="0.3">
      <c r="A22" s="262"/>
      <c r="B22" s="262"/>
      <c r="C22" s="262"/>
      <c r="D22" s="345"/>
      <c r="E22" s="210"/>
      <c r="F22" s="226"/>
      <c r="G22" s="228">
        <f t="shared" si="0"/>
        <v>0</v>
      </c>
      <c r="H22" s="241"/>
      <c r="I22" s="367">
        <v>8</v>
      </c>
      <c r="J22" s="301">
        <v>45070</v>
      </c>
      <c r="K22" s="127" t="s">
        <v>39</v>
      </c>
      <c r="L22" s="127" t="s">
        <v>66</v>
      </c>
      <c r="M22" s="127" t="s">
        <v>26</v>
      </c>
      <c r="N22" s="311"/>
      <c r="O22" s="262"/>
      <c r="P22" s="271"/>
      <c r="Q22" s="321"/>
      <c r="R22" s="262"/>
      <c r="S22" s="262"/>
      <c r="T22" s="262"/>
      <c r="U22" s="262"/>
      <c r="V22" s="262"/>
      <c r="W22" s="326"/>
      <c r="X22" s="262"/>
      <c r="Y22" s="262"/>
      <c r="Z22" s="262"/>
      <c r="AA22" s="262">
        <v>399.22</v>
      </c>
      <c r="AB22" s="262"/>
      <c r="AC22" s="262"/>
      <c r="AD22" s="262"/>
      <c r="AE22" s="262"/>
      <c r="AF22" s="262"/>
      <c r="AG22" s="262"/>
      <c r="AH22" s="263"/>
      <c r="AI22" s="272">
        <f t="shared" si="1"/>
        <v>399.22</v>
      </c>
      <c r="AJ22" s="413"/>
    </row>
    <row r="23" spans="1:36" x14ac:dyDescent="0.3">
      <c r="A23" s="262"/>
      <c r="B23" s="262"/>
      <c r="C23" s="262"/>
      <c r="D23" s="345"/>
      <c r="E23" s="228"/>
      <c r="F23" s="226"/>
      <c r="G23" s="228">
        <f t="shared" si="0"/>
        <v>0</v>
      </c>
      <c r="H23" s="241"/>
      <c r="I23" s="360"/>
      <c r="J23" s="301">
        <v>45076</v>
      </c>
      <c r="K23" s="127" t="s">
        <v>42</v>
      </c>
      <c r="L23" s="127" t="s">
        <v>67</v>
      </c>
      <c r="M23" s="127" t="s">
        <v>47</v>
      </c>
      <c r="N23" s="311">
        <v>1125.44</v>
      </c>
      <c r="O23" s="262"/>
      <c r="P23" s="271"/>
      <c r="Q23" s="321"/>
      <c r="R23" s="262"/>
      <c r="S23" s="262"/>
      <c r="T23" s="262"/>
      <c r="U23" s="262"/>
      <c r="V23" s="262"/>
      <c r="W23" s="326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3"/>
      <c r="AI23" s="272">
        <f t="shared" si="1"/>
        <v>1125.44</v>
      </c>
      <c r="AJ23" s="413"/>
    </row>
    <row r="24" spans="1:36" x14ac:dyDescent="0.3">
      <c r="A24" s="262"/>
      <c r="B24" s="262"/>
      <c r="C24" s="262"/>
      <c r="D24" s="345"/>
      <c r="E24" s="232"/>
      <c r="F24" s="226"/>
      <c r="G24" s="228">
        <f t="shared" si="0"/>
        <v>0</v>
      </c>
      <c r="H24" s="241"/>
      <c r="I24" s="360"/>
      <c r="J24" s="301">
        <v>45076</v>
      </c>
      <c r="K24" s="127" t="s">
        <v>42</v>
      </c>
      <c r="L24" s="127" t="s">
        <v>68</v>
      </c>
      <c r="M24" s="127" t="s">
        <v>50</v>
      </c>
      <c r="N24" s="311"/>
      <c r="O24" s="262"/>
      <c r="P24" s="271">
        <v>343.42</v>
      </c>
      <c r="Q24" s="321"/>
      <c r="R24" s="262"/>
      <c r="S24" s="262"/>
      <c r="T24" s="262"/>
      <c r="U24" s="262"/>
      <c r="V24" s="262"/>
      <c r="W24" s="326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72">
        <f t="shared" si="1"/>
        <v>343.42</v>
      </c>
      <c r="AJ24" s="413"/>
    </row>
    <row r="25" spans="1:36" x14ac:dyDescent="0.3">
      <c r="A25" s="262"/>
      <c r="B25" s="262"/>
      <c r="C25" s="262"/>
      <c r="D25" s="345"/>
      <c r="E25" s="232"/>
      <c r="F25" s="226"/>
      <c r="G25" s="228">
        <f t="shared" si="0"/>
        <v>0</v>
      </c>
      <c r="H25" s="241"/>
      <c r="I25" s="360"/>
      <c r="J25" s="301">
        <v>45076</v>
      </c>
      <c r="K25" s="127" t="s">
        <v>42</v>
      </c>
      <c r="L25" s="127" t="s">
        <v>69</v>
      </c>
      <c r="M25" s="127" t="s">
        <v>44</v>
      </c>
      <c r="N25" s="311"/>
      <c r="O25" s="262"/>
      <c r="P25" s="271"/>
      <c r="Q25" s="321"/>
      <c r="R25" s="262"/>
      <c r="S25" s="262">
        <v>45</v>
      </c>
      <c r="T25" s="262"/>
      <c r="U25" s="262"/>
      <c r="V25" s="262"/>
      <c r="W25" s="326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72">
        <f t="shared" si="1"/>
        <v>45</v>
      </c>
      <c r="AJ25" s="413"/>
    </row>
    <row r="26" spans="1:36" x14ac:dyDescent="0.3">
      <c r="A26" s="262"/>
      <c r="B26" s="262"/>
      <c r="C26" s="271"/>
      <c r="D26" s="345"/>
      <c r="E26" s="232"/>
      <c r="F26" s="226"/>
      <c r="G26" s="228">
        <f t="shared" si="0"/>
        <v>0</v>
      </c>
      <c r="H26" s="241"/>
      <c r="I26" s="360"/>
      <c r="J26" s="301">
        <v>45076</v>
      </c>
      <c r="K26" s="127" t="s">
        <v>42</v>
      </c>
      <c r="L26" s="127" t="s">
        <v>51</v>
      </c>
      <c r="M26" s="127"/>
      <c r="N26" s="311"/>
      <c r="O26" s="262">
        <v>115.08</v>
      </c>
      <c r="P26" s="273"/>
      <c r="Q26" s="322"/>
      <c r="R26" s="263"/>
      <c r="S26" s="263"/>
      <c r="T26" s="263"/>
      <c r="U26" s="263"/>
      <c r="V26" s="263"/>
      <c r="W26" s="330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2"/>
      <c r="AI26" s="272">
        <f t="shared" si="1"/>
        <v>115.08</v>
      </c>
      <c r="AJ26" s="413"/>
    </row>
    <row r="27" spans="1:36" x14ac:dyDescent="0.3">
      <c r="A27" s="262"/>
      <c r="B27" s="262"/>
      <c r="C27" s="271"/>
      <c r="D27" s="345"/>
      <c r="E27" s="232"/>
      <c r="F27" s="226"/>
      <c r="G27" s="228">
        <f t="shared" si="0"/>
        <v>0</v>
      </c>
      <c r="H27" s="240"/>
      <c r="I27" s="364">
        <v>9</v>
      </c>
      <c r="J27" s="301">
        <v>45077</v>
      </c>
      <c r="K27" s="127" t="s">
        <v>53</v>
      </c>
      <c r="L27" s="127" t="s">
        <v>70</v>
      </c>
      <c r="M27" s="127"/>
      <c r="N27" s="311"/>
      <c r="O27" s="262"/>
      <c r="P27" s="271"/>
      <c r="Q27" s="321"/>
      <c r="R27" s="262"/>
      <c r="S27" s="262"/>
      <c r="T27" s="262"/>
      <c r="U27" s="262">
        <v>20.65</v>
      </c>
      <c r="V27" s="262"/>
      <c r="W27" s="326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72">
        <f t="shared" si="1"/>
        <v>20.65</v>
      </c>
      <c r="AJ27" s="413">
        <v>3.44</v>
      </c>
    </row>
    <row r="28" spans="1:36" x14ac:dyDescent="0.3">
      <c r="A28" s="262"/>
      <c r="B28" s="262"/>
      <c r="C28" s="271"/>
      <c r="D28" s="345"/>
      <c r="E28" s="232"/>
      <c r="F28" s="226"/>
      <c r="G28" s="228">
        <f t="shared" si="0"/>
        <v>0</v>
      </c>
      <c r="H28" s="240"/>
      <c r="I28" s="364">
        <v>10</v>
      </c>
      <c r="J28" s="301">
        <v>45077</v>
      </c>
      <c r="K28" s="127" t="s">
        <v>53</v>
      </c>
      <c r="L28" s="127" t="s">
        <v>71</v>
      </c>
      <c r="M28" s="127"/>
      <c r="N28" s="311"/>
      <c r="O28" s="262"/>
      <c r="P28" s="271"/>
      <c r="Q28" s="321"/>
      <c r="R28" s="262"/>
      <c r="S28" s="262"/>
      <c r="T28" s="262"/>
      <c r="U28" s="262">
        <v>6.85</v>
      </c>
      <c r="V28" s="262"/>
      <c r="W28" s="326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72">
        <f t="shared" si="1"/>
        <v>6.85</v>
      </c>
      <c r="AJ28" s="413"/>
    </row>
    <row r="29" spans="1:36" x14ac:dyDescent="0.3">
      <c r="A29" s="346"/>
      <c r="B29" s="347"/>
      <c r="C29" s="274"/>
      <c r="D29" s="345"/>
      <c r="E29" s="226"/>
      <c r="F29" s="226"/>
      <c r="G29" s="228">
        <f t="shared" si="0"/>
        <v>0</v>
      </c>
      <c r="H29" s="240"/>
      <c r="I29" s="364">
        <v>11</v>
      </c>
      <c r="J29" s="301">
        <v>45078</v>
      </c>
      <c r="K29" s="127" t="s">
        <v>53</v>
      </c>
      <c r="L29" s="127" t="s">
        <v>72</v>
      </c>
      <c r="M29" s="127" t="s">
        <v>392</v>
      </c>
      <c r="N29" s="311"/>
      <c r="O29" s="262"/>
      <c r="P29" s="271"/>
      <c r="Q29" s="321"/>
      <c r="R29" s="262"/>
      <c r="S29" s="262"/>
      <c r="T29" s="262"/>
      <c r="U29" s="262">
        <v>30.86</v>
      </c>
      <c r="V29" s="262"/>
      <c r="W29" s="326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72">
        <f t="shared" si="1"/>
        <v>30.86</v>
      </c>
      <c r="AJ29" s="413">
        <v>0.67</v>
      </c>
    </row>
    <row r="30" spans="1:36" x14ac:dyDescent="0.3">
      <c r="A30" s="346"/>
      <c r="B30" s="347"/>
      <c r="C30" s="346"/>
      <c r="D30" s="345"/>
      <c r="E30" s="208"/>
      <c r="F30" s="208"/>
      <c r="G30" s="228">
        <f t="shared" si="0"/>
        <v>0</v>
      </c>
      <c r="H30" s="240"/>
      <c r="I30" s="364">
        <v>12</v>
      </c>
      <c r="J30" s="301">
        <v>45092</v>
      </c>
      <c r="K30" s="127" t="s">
        <v>53</v>
      </c>
      <c r="L30" s="127" t="s">
        <v>73</v>
      </c>
      <c r="M30" s="127" t="s">
        <v>61</v>
      </c>
      <c r="N30" s="311"/>
      <c r="O30" s="262"/>
      <c r="P30" s="271"/>
      <c r="Q30" s="321"/>
      <c r="R30" s="262"/>
      <c r="S30" s="262"/>
      <c r="T30" s="262"/>
      <c r="U30" s="262"/>
      <c r="V30" s="262"/>
      <c r="W30" s="326"/>
      <c r="X30" s="262"/>
      <c r="Y30" s="262"/>
      <c r="Z30" s="262"/>
      <c r="AA30" s="262"/>
      <c r="AB30" s="262"/>
      <c r="AC30" s="262"/>
      <c r="AD30" s="262">
        <v>14.48</v>
      </c>
      <c r="AE30" s="262"/>
      <c r="AF30" s="262"/>
      <c r="AG30" s="262"/>
      <c r="AH30" s="262"/>
      <c r="AI30" s="272">
        <f t="shared" si="1"/>
        <v>14.48</v>
      </c>
      <c r="AJ30" s="413"/>
    </row>
    <row r="31" spans="1:36" x14ac:dyDescent="0.3">
      <c r="A31" s="346"/>
      <c r="B31" s="347"/>
      <c r="C31" s="346"/>
      <c r="D31" s="345"/>
      <c r="E31" s="208"/>
      <c r="F31" s="208"/>
      <c r="G31" s="228">
        <f t="shared" si="0"/>
        <v>0</v>
      </c>
      <c r="H31" s="240"/>
      <c r="I31" s="364">
        <v>13</v>
      </c>
      <c r="J31" s="301">
        <v>45096</v>
      </c>
      <c r="K31" s="127" t="s">
        <v>53</v>
      </c>
      <c r="L31" s="127" t="s">
        <v>71</v>
      </c>
      <c r="M31" s="127"/>
      <c r="N31" s="311"/>
      <c r="O31" s="262"/>
      <c r="P31" s="271"/>
      <c r="Q31" s="321"/>
      <c r="R31" s="262"/>
      <c r="S31" s="262"/>
      <c r="T31" s="262"/>
      <c r="U31" s="262">
        <v>1.79</v>
      </c>
      <c r="V31" s="262"/>
      <c r="W31" s="326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74"/>
      <c r="AI31" s="272">
        <f t="shared" si="1"/>
        <v>1.79</v>
      </c>
      <c r="AJ31" s="413"/>
    </row>
    <row r="32" spans="1:36" x14ac:dyDescent="0.3">
      <c r="A32" s="230"/>
      <c r="B32" s="208"/>
      <c r="C32" s="230"/>
      <c r="D32" s="337"/>
      <c r="E32" s="208"/>
      <c r="F32" s="208"/>
      <c r="G32" s="228">
        <f t="shared" si="0"/>
        <v>0</v>
      </c>
      <c r="H32" s="240"/>
      <c r="I32" s="360"/>
      <c r="J32" s="301">
        <v>45096</v>
      </c>
      <c r="K32" s="127" t="s">
        <v>36</v>
      </c>
      <c r="L32" s="127" t="s">
        <v>37</v>
      </c>
      <c r="M32" s="127" t="s">
        <v>38</v>
      </c>
      <c r="N32" s="311"/>
      <c r="O32" s="262"/>
      <c r="P32" s="271"/>
      <c r="Q32" s="321"/>
      <c r="R32" s="262"/>
      <c r="S32" s="262"/>
      <c r="T32" s="262"/>
      <c r="U32" s="262"/>
      <c r="V32" s="262">
        <v>27</v>
      </c>
      <c r="W32" s="326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72">
        <f t="shared" si="1"/>
        <v>27</v>
      </c>
      <c r="AJ32" s="413"/>
    </row>
    <row r="33" spans="1:38" x14ac:dyDescent="0.3">
      <c r="A33" s="230"/>
      <c r="B33" s="208"/>
      <c r="C33" s="230"/>
      <c r="D33" s="337"/>
      <c r="E33" s="208"/>
      <c r="F33" s="208"/>
      <c r="G33" s="228">
        <f t="shared" si="0"/>
        <v>0</v>
      </c>
      <c r="H33" s="240"/>
      <c r="I33" s="364">
        <v>14</v>
      </c>
      <c r="J33" s="301">
        <v>45107</v>
      </c>
      <c r="K33" s="127" t="s">
        <v>39</v>
      </c>
      <c r="L33" s="127" t="s">
        <v>74</v>
      </c>
      <c r="M33" s="127"/>
      <c r="N33" s="311"/>
      <c r="O33" s="262"/>
      <c r="P33" s="271"/>
      <c r="Q33" s="321"/>
      <c r="R33" s="262"/>
      <c r="S33" s="262"/>
      <c r="T33" s="262"/>
      <c r="U33" s="262"/>
      <c r="V33" s="262"/>
      <c r="W33" s="326"/>
      <c r="X33" s="262"/>
      <c r="Y33" s="262">
        <v>90</v>
      </c>
      <c r="Z33" s="262"/>
      <c r="AA33" s="262"/>
      <c r="AB33" s="262"/>
      <c r="AC33" s="262"/>
      <c r="AD33" s="262"/>
      <c r="AE33" s="262"/>
      <c r="AF33" s="262"/>
      <c r="AG33" s="262"/>
      <c r="AH33" s="262"/>
      <c r="AI33" s="272">
        <f t="shared" si="1"/>
        <v>90</v>
      </c>
      <c r="AJ33" s="413">
        <v>15</v>
      </c>
    </row>
    <row r="34" spans="1:38" x14ac:dyDescent="0.3">
      <c r="A34" s="231"/>
      <c r="B34" s="208"/>
      <c r="C34" s="209"/>
      <c r="D34" s="337"/>
      <c r="E34" s="208"/>
      <c r="F34" s="208"/>
      <c r="G34" s="228">
        <f t="shared" si="0"/>
        <v>0</v>
      </c>
      <c r="H34" s="241"/>
      <c r="I34" s="360"/>
      <c r="J34" s="301">
        <v>45107</v>
      </c>
      <c r="K34" s="127" t="s">
        <v>42</v>
      </c>
      <c r="L34" s="127" t="s">
        <v>69</v>
      </c>
      <c r="M34" s="127" t="s">
        <v>75</v>
      </c>
      <c r="N34" s="311"/>
      <c r="O34" s="262"/>
      <c r="P34" s="271"/>
      <c r="Q34" s="321"/>
      <c r="R34" s="262"/>
      <c r="S34" s="262">
        <v>45</v>
      </c>
      <c r="T34" s="262"/>
      <c r="U34" s="262"/>
      <c r="V34" s="262"/>
      <c r="W34" s="326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72">
        <f t="shared" si="1"/>
        <v>45</v>
      </c>
      <c r="AJ34" s="413"/>
      <c r="AK34" s="202"/>
      <c r="AL34" s="202"/>
    </row>
    <row r="35" spans="1:38" x14ac:dyDescent="0.3">
      <c r="A35" s="231"/>
      <c r="B35" s="208"/>
      <c r="C35" s="209"/>
      <c r="D35" s="337"/>
      <c r="E35" s="208"/>
      <c r="F35" s="208"/>
      <c r="G35" s="228">
        <f t="shared" si="0"/>
        <v>0</v>
      </c>
      <c r="H35" s="241"/>
      <c r="I35" s="360"/>
      <c r="J35" s="301">
        <v>45107</v>
      </c>
      <c r="K35" s="127" t="s">
        <v>42</v>
      </c>
      <c r="L35" s="127" t="s">
        <v>76</v>
      </c>
      <c r="M35" s="127" t="s">
        <v>47</v>
      </c>
      <c r="N35" s="311">
        <v>1125.44</v>
      </c>
      <c r="O35" s="262"/>
      <c r="P35" s="271"/>
      <c r="Q35" s="321"/>
      <c r="R35" s="262"/>
      <c r="S35" s="262"/>
      <c r="T35" s="262"/>
      <c r="U35" s="262"/>
      <c r="V35" s="262"/>
      <c r="W35" s="326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72">
        <f t="shared" si="1"/>
        <v>1125.44</v>
      </c>
      <c r="AJ35" s="413"/>
      <c r="AK35" s="202"/>
      <c r="AL35" s="202"/>
    </row>
    <row r="36" spans="1:38" x14ac:dyDescent="0.3">
      <c r="A36" s="231"/>
      <c r="B36" s="208"/>
      <c r="C36" s="209"/>
      <c r="D36" s="337"/>
      <c r="E36" s="208"/>
      <c r="F36" s="208"/>
      <c r="G36" s="228">
        <f t="shared" si="0"/>
        <v>0</v>
      </c>
      <c r="H36" s="241"/>
      <c r="I36" s="360"/>
      <c r="J36" s="301">
        <v>45107</v>
      </c>
      <c r="K36" s="127" t="s">
        <v>42</v>
      </c>
      <c r="L36" s="127" t="s">
        <v>77</v>
      </c>
      <c r="M36" s="127" t="s">
        <v>50</v>
      </c>
      <c r="N36" s="311"/>
      <c r="O36" s="262"/>
      <c r="P36" s="271">
        <v>331</v>
      </c>
      <c r="Q36" s="321"/>
      <c r="R36" s="262"/>
      <c r="S36" s="262"/>
      <c r="T36" s="262"/>
      <c r="U36" s="262"/>
      <c r="V36" s="262"/>
      <c r="W36" s="326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72">
        <f t="shared" si="1"/>
        <v>331</v>
      </c>
      <c r="AJ36" s="413"/>
      <c r="AK36" s="202"/>
      <c r="AL36" s="202"/>
    </row>
    <row r="37" spans="1:38" x14ac:dyDescent="0.3">
      <c r="A37" s="231"/>
      <c r="B37" s="208"/>
      <c r="C37" s="209"/>
      <c r="D37" s="337"/>
      <c r="E37" s="208"/>
      <c r="F37" s="208"/>
      <c r="G37" s="228">
        <f t="shared" si="0"/>
        <v>0</v>
      </c>
      <c r="H37" s="241"/>
      <c r="I37" s="360"/>
      <c r="J37" s="301">
        <v>45107</v>
      </c>
      <c r="K37" s="127" t="s">
        <v>42</v>
      </c>
      <c r="L37" s="127" t="s">
        <v>51</v>
      </c>
      <c r="M37" s="127"/>
      <c r="N37" s="311"/>
      <c r="O37" s="262">
        <v>115.08</v>
      </c>
      <c r="P37" s="271"/>
      <c r="Q37" s="321"/>
      <c r="R37" s="262"/>
      <c r="S37" s="262"/>
      <c r="T37" s="262"/>
      <c r="U37" s="262"/>
      <c r="V37" s="262"/>
      <c r="W37" s="331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72">
        <f t="shared" si="1"/>
        <v>115.08</v>
      </c>
      <c r="AJ37" s="413"/>
      <c r="AK37" s="202"/>
      <c r="AL37" s="202"/>
    </row>
    <row r="38" spans="1:38" x14ac:dyDescent="0.3">
      <c r="A38" s="231"/>
      <c r="B38" s="208"/>
      <c r="C38" s="209"/>
      <c r="D38" s="337"/>
      <c r="E38" s="208"/>
      <c r="F38" s="208"/>
      <c r="G38" s="228">
        <f t="shared" si="0"/>
        <v>0</v>
      </c>
      <c r="H38" s="241"/>
      <c r="I38" s="360"/>
      <c r="J38" s="296">
        <v>45124</v>
      </c>
      <c r="K38" s="291" t="s">
        <v>78</v>
      </c>
      <c r="L38" s="257" t="s">
        <v>37</v>
      </c>
      <c r="M38" s="284" t="s">
        <v>79</v>
      </c>
      <c r="N38" s="312"/>
      <c r="O38" s="312"/>
      <c r="P38" s="275"/>
      <c r="Q38" s="323"/>
      <c r="R38" s="262"/>
      <c r="S38" s="262"/>
      <c r="T38" s="262"/>
      <c r="U38" s="262"/>
      <c r="V38" s="262">
        <f>27+27</f>
        <v>54</v>
      </c>
      <c r="W38" s="326"/>
      <c r="X38" s="262"/>
      <c r="Y38" s="262"/>
      <c r="Z38" s="262"/>
      <c r="AA38" s="262"/>
      <c r="AB38" s="262"/>
      <c r="AC38" s="262"/>
      <c r="AD38" s="262"/>
      <c r="AE38" s="262"/>
      <c r="AF38" s="262">
        <v>25.39</v>
      </c>
      <c r="AG38" s="262"/>
      <c r="AH38" s="262"/>
      <c r="AI38" s="272">
        <f t="shared" si="1"/>
        <v>79.39</v>
      </c>
      <c r="AJ38" s="413"/>
      <c r="AK38" s="202"/>
      <c r="AL38" s="202"/>
    </row>
    <row r="39" spans="1:38" x14ac:dyDescent="0.3">
      <c r="A39" s="231"/>
      <c r="B39" s="208"/>
      <c r="C39" s="209"/>
      <c r="D39" s="337"/>
      <c r="E39" s="208"/>
      <c r="F39" s="208"/>
      <c r="G39" s="228">
        <f t="shared" si="0"/>
        <v>0</v>
      </c>
      <c r="H39" s="241"/>
      <c r="I39" s="364">
        <v>15</v>
      </c>
      <c r="J39" s="302">
        <v>45131</v>
      </c>
      <c r="K39" s="291" t="s">
        <v>53</v>
      </c>
      <c r="L39" s="257" t="s">
        <v>80</v>
      </c>
      <c r="M39" s="284" t="s">
        <v>61</v>
      </c>
      <c r="N39" s="312"/>
      <c r="O39" s="312"/>
      <c r="P39" s="275"/>
      <c r="Q39" s="323"/>
      <c r="R39" s="262"/>
      <c r="S39" s="262"/>
      <c r="T39" s="262"/>
      <c r="U39" s="262"/>
      <c r="V39" s="262"/>
      <c r="W39" s="326"/>
      <c r="X39" s="262"/>
      <c r="Y39" s="262"/>
      <c r="Z39" s="262"/>
      <c r="AA39" s="262"/>
      <c r="AB39" s="262"/>
      <c r="AC39" s="262"/>
      <c r="AD39" s="262">
        <v>7.92</v>
      </c>
      <c r="AE39" s="262"/>
      <c r="AF39" s="262"/>
      <c r="AG39" s="262"/>
      <c r="AH39" s="262"/>
      <c r="AI39" s="272">
        <f t="shared" si="1"/>
        <v>7.92</v>
      </c>
      <c r="AJ39" s="413"/>
      <c r="AK39" s="202"/>
      <c r="AL39" s="202"/>
    </row>
    <row r="40" spans="1:38" x14ac:dyDescent="0.3">
      <c r="A40" s="231"/>
      <c r="B40" s="208"/>
      <c r="C40" s="209"/>
      <c r="D40" s="337"/>
      <c r="E40" s="208"/>
      <c r="F40" s="208"/>
      <c r="G40" s="228">
        <f t="shared" si="0"/>
        <v>0</v>
      </c>
      <c r="H40" s="241"/>
      <c r="I40" s="360"/>
      <c r="J40" s="302">
        <v>45138</v>
      </c>
      <c r="K40" s="291" t="s">
        <v>81</v>
      </c>
      <c r="L40" s="257" t="s">
        <v>51</v>
      </c>
      <c r="M40" s="284"/>
      <c r="N40" s="312"/>
      <c r="O40" s="312">
        <v>115.08</v>
      </c>
      <c r="P40" s="275"/>
      <c r="Q40" s="323"/>
      <c r="R40" s="262"/>
      <c r="S40" s="262"/>
      <c r="T40" s="262"/>
      <c r="U40" s="262"/>
      <c r="V40" s="262"/>
      <c r="W40" s="326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72">
        <f t="shared" si="1"/>
        <v>115.08</v>
      </c>
      <c r="AJ40" s="413"/>
      <c r="AK40" s="202"/>
      <c r="AL40" s="202"/>
    </row>
    <row r="41" spans="1:38" x14ac:dyDescent="0.3">
      <c r="A41" s="231"/>
      <c r="B41" s="208"/>
      <c r="C41" s="209"/>
      <c r="D41" s="337"/>
      <c r="E41" s="208"/>
      <c r="F41" s="208"/>
      <c r="G41" s="228">
        <f t="shared" si="0"/>
        <v>0</v>
      </c>
      <c r="H41" s="241"/>
      <c r="I41" s="360"/>
      <c r="J41" s="302">
        <v>45138</v>
      </c>
      <c r="K41" s="291" t="s">
        <v>81</v>
      </c>
      <c r="L41" s="257" t="s">
        <v>82</v>
      </c>
      <c r="M41" s="284"/>
      <c r="N41" s="262"/>
      <c r="O41" s="312"/>
      <c r="P41" s="275"/>
      <c r="Q41" s="323"/>
      <c r="R41" s="262"/>
      <c r="S41" s="262">
        <v>45</v>
      </c>
      <c r="T41" s="262"/>
      <c r="U41" s="262"/>
      <c r="V41" s="262"/>
      <c r="W41" s="326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72">
        <f t="shared" si="1"/>
        <v>45</v>
      </c>
      <c r="AJ41" s="413"/>
      <c r="AK41" s="202"/>
      <c r="AL41" s="202"/>
    </row>
    <row r="42" spans="1:38" x14ac:dyDescent="0.3">
      <c r="A42" s="231"/>
      <c r="B42" s="208"/>
      <c r="C42" s="209"/>
      <c r="D42" s="337"/>
      <c r="E42" s="208"/>
      <c r="F42" s="208"/>
      <c r="G42" s="228">
        <f t="shared" si="0"/>
        <v>0</v>
      </c>
      <c r="H42" s="241"/>
      <c r="I42" s="360"/>
      <c r="J42" s="302">
        <v>45138</v>
      </c>
      <c r="K42" s="291" t="s">
        <v>81</v>
      </c>
      <c r="L42" s="257" t="s">
        <v>83</v>
      </c>
      <c r="M42" s="284"/>
      <c r="N42" s="262">
        <v>1125.44</v>
      </c>
      <c r="O42" s="312"/>
      <c r="P42" s="292"/>
      <c r="Q42" s="324"/>
      <c r="R42" s="262"/>
      <c r="S42" s="262"/>
      <c r="T42" s="262"/>
      <c r="U42" s="262"/>
      <c r="V42" s="262"/>
      <c r="W42" s="326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72">
        <f t="shared" si="1"/>
        <v>1125.44</v>
      </c>
      <c r="AJ42" s="413"/>
      <c r="AK42" s="202"/>
      <c r="AL42" s="202"/>
    </row>
    <row r="43" spans="1:38" x14ac:dyDescent="0.3">
      <c r="A43" s="231"/>
      <c r="B43" s="208"/>
      <c r="C43" s="209"/>
      <c r="D43" s="337"/>
      <c r="E43" s="208"/>
      <c r="F43" s="208"/>
      <c r="G43" s="228">
        <f t="shared" si="0"/>
        <v>0</v>
      </c>
      <c r="H43" s="241"/>
      <c r="I43" s="368">
        <v>16</v>
      </c>
      <c r="J43" s="302">
        <v>45138</v>
      </c>
      <c r="K43" s="291" t="s">
        <v>81</v>
      </c>
      <c r="L43" s="257" t="s">
        <v>84</v>
      </c>
      <c r="M43" s="284" t="s">
        <v>85</v>
      </c>
      <c r="N43" s="262"/>
      <c r="O43" s="312"/>
      <c r="P43" s="275">
        <v>331</v>
      </c>
      <c r="Q43" s="323"/>
      <c r="R43" s="180"/>
      <c r="S43" s="262"/>
      <c r="T43" s="262"/>
      <c r="U43" s="262"/>
      <c r="V43" s="262"/>
      <c r="W43" s="326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72">
        <f t="shared" si="1"/>
        <v>331</v>
      </c>
      <c r="AJ43" s="413"/>
      <c r="AK43" s="202"/>
      <c r="AL43" s="202"/>
    </row>
    <row r="44" spans="1:38" x14ac:dyDescent="0.3">
      <c r="A44" s="231"/>
      <c r="B44" s="208"/>
      <c r="C44" s="209"/>
      <c r="D44" s="337"/>
      <c r="E44" s="208"/>
      <c r="F44" s="208"/>
      <c r="G44" s="228">
        <f t="shared" si="0"/>
        <v>0</v>
      </c>
      <c r="H44" s="241"/>
      <c r="I44" s="364">
        <v>17</v>
      </c>
      <c r="J44" s="302">
        <v>45141</v>
      </c>
      <c r="K44" s="291" t="s">
        <v>53</v>
      </c>
      <c r="L44" s="257" t="s">
        <v>86</v>
      </c>
      <c r="M44" s="284" t="s">
        <v>87</v>
      </c>
      <c r="N44" s="312"/>
      <c r="O44" s="312"/>
      <c r="P44" s="275"/>
      <c r="Q44" s="323"/>
      <c r="R44" s="262"/>
      <c r="S44" s="262"/>
      <c r="T44" s="262"/>
      <c r="U44" s="262">
        <v>24.79</v>
      </c>
      <c r="V44" s="262"/>
      <c r="W44" s="326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72">
        <f t="shared" si="1"/>
        <v>24.79</v>
      </c>
      <c r="AJ44" s="423">
        <v>7.51</v>
      </c>
      <c r="AK44" s="202"/>
      <c r="AL44" s="202"/>
    </row>
    <row r="45" spans="1:38" x14ac:dyDescent="0.3">
      <c r="A45" s="231"/>
      <c r="B45" s="208"/>
      <c r="C45" s="209"/>
      <c r="D45" s="337"/>
      <c r="E45" s="208"/>
      <c r="F45" s="208"/>
      <c r="G45" s="228">
        <f t="shared" si="0"/>
        <v>0</v>
      </c>
      <c r="H45" s="241"/>
      <c r="I45" s="364">
        <v>18</v>
      </c>
      <c r="J45" s="302">
        <v>45143</v>
      </c>
      <c r="K45" s="314" t="s">
        <v>53</v>
      </c>
      <c r="L45" s="257" t="s">
        <v>71</v>
      </c>
      <c r="M45" s="284" t="s">
        <v>88</v>
      </c>
      <c r="N45" s="312"/>
      <c r="O45" s="312"/>
      <c r="P45" s="275"/>
      <c r="Q45" s="323"/>
      <c r="R45" s="262"/>
      <c r="S45" s="262"/>
      <c r="T45" s="262"/>
      <c r="U45" s="262">
        <v>56.25</v>
      </c>
      <c r="V45" s="262"/>
      <c r="W45" s="326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72">
        <f t="shared" si="1"/>
        <v>56.25</v>
      </c>
      <c r="AJ45" s="413"/>
      <c r="AK45" s="202"/>
      <c r="AL45" s="202"/>
    </row>
    <row r="46" spans="1:38" x14ac:dyDescent="0.3">
      <c r="A46" s="231"/>
      <c r="B46" s="208"/>
      <c r="C46" s="209"/>
      <c r="D46" s="337"/>
      <c r="E46" s="208"/>
      <c r="F46" s="208"/>
      <c r="G46" s="228">
        <f t="shared" si="0"/>
        <v>0</v>
      </c>
      <c r="H46" s="241"/>
      <c r="I46" s="360"/>
      <c r="J46" s="302">
        <v>45146</v>
      </c>
      <c r="K46" s="291" t="s">
        <v>53</v>
      </c>
      <c r="L46" s="257" t="s">
        <v>37</v>
      </c>
      <c r="M46" s="284"/>
      <c r="N46" s="312"/>
      <c r="O46" s="312"/>
      <c r="P46" s="275"/>
      <c r="Q46" s="323"/>
      <c r="R46" s="262"/>
      <c r="S46" s="262"/>
      <c r="T46" s="274"/>
      <c r="U46" s="262"/>
      <c r="V46" s="262">
        <v>50.34</v>
      </c>
      <c r="W46" s="326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74"/>
      <c r="AI46" s="272">
        <f t="shared" si="1"/>
        <v>50.34</v>
      </c>
      <c r="AJ46" s="412"/>
    </row>
    <row r="47" spans="1:38" x14ac:dyDescent="0.3">
      <c r="A47" s="231"/>
      <c r="B47" s="208"/>
      <c r="C47" s="209"/>
      <c r="D47" s="337"/>
      <c r="E47" s="208"/>
      <c r="F47" s="208"/>
      <c r="G47" s="228">
        <f t="shared" si="0"/>
        <v>0</v>
      </c>
      <c r="H47" s="241"/>
      <c r="I47" s="360"/>
      <c r="J47" s="302">
        <v>45168</v>
      </c>
      <c r="K47" s="291" t="s">
        <v>81</v>
      </c>
      <c r="L47" s="127" t="s">
        <v>69</v>
      </c>
      <c r="M47" s="127" t="s">
        <v>75</v>
      </c>
      <c r="N47" s="312"/>
      <c r="O47" s="312"/>
      <c r="P47" s="275"/>
      <c r="Q47" s="325"/>
      <c r="R47" s="262"/>
      <c r="S47" s="262">
        <v>45</v>
      </c>
      <c r="T47" s="262"/>
      <c r="U47" s="262"/>
      <c r="V47" s="262"/>
      <c r="W47" s="326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74"/>
      <c r="AI47" s="272">
        <f t="shared" si="1"/>
        <v>45</v>
      </c>
      <c r="AJ47" s="412"/>
    </row>
    <row r="48" spans="1:38" x14ac:dyDescent="0.3">
      <c r="A48" s="231"/>
      <c r="B48" s="208"/>
      <c r="C48" s="209"/>
      <c r="D48" s="337"/>
      <c r="E48" s="208"/>
      <c r="F48" s="208"/>
      <c r="G48" s="228">
        <f t="shared" si="0"/>
        <v>0</v>
      </c>
      <c r="H48" s="241"/>
      <c r="I48" s="360"/>
      <c r="J48" s="302">
        <v>45168</v>
      </c>
      <c r="K48" s="291" t="s">
        <v>81</v>
      </c>
      <c r="L48" s="127" t="s">
        <v>89</v>
      </c>
      <c r="M48" s="127" t="s">
        <v>47</v>
      </c>
      <c r="N48" s="312">
        <v>1125.44</v>
      </c>
      <c r="O48" s="312"/>
      <c r="P48" s="275"/>
      <c r="Q48" s="323"/>
      <c r="R48" s="262"/>
      <c r="S48" s="262"/>
      <c r="T48" s="262"/>
      <c r="U48" s="262"/>
      <c r="V48" s="262"/>
      <c r="W48" s="326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74"/>
      <c r="AI48" s="272">
        <f t="shared" si="1"/>
        <v>1125.44</v>
      </c>
      <c r="AJ48" s="412"/>
    </row>
    <row r="49" spans="1:36" x14ac:dyDescent="0.3">
      <c r="A49" s="231"/>
      <c r="B49" s="208"/>
      <c r="C49" s="209"/>
      <c r="D49" s="337"/>
      <c r="E49" s="208"/>
      <c r="F49" s="208"/>
      <c r="G49" s="228">
        <f t="shared" si="0"/>
        <v>0</v>
      </c>
      <c r="H49" s="241"/>
      <c r="I49" s="360"/>
      <c r="J49" s="302">
        <v>45168</v>
      </c>
      <c r="K49" s="291" t="s">
        <v>81</v>
      </c>
      <c r="L49" s="127" t="s">
        <v>77</v>
      </c>
      <c r="M49" s="127" t="s">
        <v>50</v>
      </c>
      <c r="N49" s="312"/>
      <c r="O49" s="312"/>
      <c r="P49" s="275">
        <v>293.74</v>
      </c>
      <c r="Q49" s="323"/>
      <c r="R49" s="262"/>
      <c r="S49" s="262"/>
      <c r="T49" s="262"/>
      <c r="U49" s="262"/>
      <c r="V49" s="262"/>
      <c r="W49" s="326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74"/>
      <c r="AI49" s="272">
        <f t="shared" si="1"/>
        <v>293.74</v>
      </c>
      <c r="AJ49" s="412"/>
    </row>
    <row r="50" spans="1:36" x14ac:dyDescent="0.3">
      <c r="A50" s="231"/>
      <c r="B50" s="208"/>
      <c r="C50" s="209"/>
      <c r="D50" s="337"/>
      <c r="E50" s="208"/>
      <c r="F50" s="208"/>
      <c r="G50" s="228">
        <f t="shared" si="0"/>
        <v>0</v>
      </c>
      <c r="H50" s="241"/>
      <c r="I50" s="360"/>
      <c r="J50" s="302">
        <v>45168</v>
      </c>
      <c r="K50" s="291" t="s">
        <v>81</v>
      </c>
      <c r="L50" s="127" t="s">
        <v>51</v>
      </c>
      <c r="M50" s="127"/>
      <c r="N50" s="312"/>
      <c r="O50" s="312">
        <v>115.08</v>
      </c>
      <c r="P50" s="275"/>
      <c r="Q50" s="323"/>
      <c r="R50" s="262"/>
      <c r="S50" s="262"/>
      <c r="T50" s="262"/>
      <c r="U50" s="262"/>
      <c r="V50" s="262"/>
      <c r="W50" s="326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74"/>
      <c r="AI50" s="272">
        <f t="shared" si="1"/>
        <v>115.08</v>
      </c>
      <c r="AJ50" s="412"/>
    </row>
    <row r="51" spans="1:36" x14ac:dyDescent="0.3">
      <c r="A51" s="231"/>
      <c r="B51" s="208"/>
      <c r="C51" s="209"/>
      <c r="D51" s="337"/>
      <c r="E51" s="208"/>
      <c r="F51" s="208"/>
      <c r="G51" s="228">
        <f t="shared" si="0"/>
        <v>0</v>
      </c>
      <c r="H51" s="241"/>
      <c r="I51" s="364">
        <v>19</v>
      </c>
      <c r="J51" s="302">
        <v>45187</v>
      </c>
      <c r="K51" s="291" t="s">
        <v>53</v>
      </c>
      <c r="L51" s="257" t="s">
        <v>80</v>
      </c>
      <c r="M51" s="284" t="s">
        <v>61</v>
      </c>
      <c r="N51" s="312"/>
      <c r="O51" s="312"/>
      <c r="P51" s="275"/>
      <c r="Q51" s="323"/>
      <c r="R51" s="262"/>
      <c r="S51" s="262"/>
      <c r="T51" s="262"/>
      <c r="U51" s="262"/>
      <c r="V51" s="262"/>
      <c r="W51" s="326"/>
      <c r="X51" s="262"/>
      <c r="Y51" s="262"/>
      <c r="Z51" s="262"/>
      <c r="AA51" s="262"/>
      <c r="AB51" s="262"/>
      <c r="AC51" s="262"/>
      <c r="AD51" s="262">
        <v>10.32</v>
      </c>
      <c r="AE51" s="262"/>
      <c r="AF51" s="262"/>
      <c r="AG51" s="262"/>
      <c r="AH51" s="274"/>
      <c r="AI51" s="272">
        <f t="shared" si="1"/>
        <v>10.32</v>
      </c>
      <c r="AJ51" s="412"/>
    </row>
    <row r="52" spans="1:36" x14ac:dyDescent="0.3">
      <c r="A52" s="231"/>
      <c r="B52" s="208"/>
      <c r="C52" s="209"/>
      <c r="D52" s="337"/>
      <c r="E52" s="208"/>
      <c r="F52" s="208"/>
      <c r="G52" s="228">
        <f t="shared" si="0"/>
        <v>0</v>
      </c>
      <c r="H52" s="241"/>
      <c r="I52" s="360"/>
      <c r="J52" s="302">
        <v>45187</v>
      </c>
      <c r="K52" s="291" t="s">
        <v>78</v>
      </c>
      <c r="L52" s="257" t="s">
        <v>37</v>
      </c>
      <c r="M52" s="284"/>
      <c r="N52" s="312"/>
      <c r="O52" s="312"/>
      <c r="P52" s="275"/>
      <c r="Q52" s="323"/>
      <c r="R52" s="262"/>
      <c r="S52" s="262"/>
      <c r="T52" s="262"/>
      <c r="U52" s="262"/>
      <c r="V52" s="262">
        <v>53.93</v>
      </c>
      <c r="W52" s="326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74"/>
      <c r="AI52" s="272">
        <f t="shared" si="1"/>
        <v>53.93</v>
      </c>
      <c r="AJ52" s="412"/>
    </row>
    <row r="53" spans="1:36" x14ac:dyDescent="0.3">
      <c r="A53" s="231"/>
      <c r="B53" s="208"/>
      <c r="C53" s="209"/>
      <c r="D53" s="337"/>
      <c r="E53" s="208"/>
      <c r="F53" s="208"/>
      <c r="G53" s="228">
        <f t="shared" si="0"/>
        <v>0</v>
      </c>
      <c r="H53" s="241"/>
      <c r="I53" s="364">
        <v>20</v>
      </c>
      <c r="J53" s="302">
        <v>45188</v>
      </c>
      <c r="K53" s="291" t="s">
        <v>39</v>
      </c>
      <c r="L53" s="257" t="s">
        <v>90</v>
      </c>
      <c r="M53" s="284"/>
      <c r="N53" s="312"/>
      <c r="O53" s="312"/>
      <c r="P53" s="275"/>
      <c r="Q53" s="323"/>
      <c r="R53" s="262"/>
      <c r="S53" s="262"/>
      <c r="T53" s="262"/>
      <c r="U53" s="262"/>
      <c r="V53" s="262"/>
      <c r="W53" s="326"/>
      <c r="X53" s="262"/>
      <c r="Y53" s="262">
        <v>90</v>
      </c>
      <c r="Z53" s="262"/>
      <c r="AA53" s="262"/>
      <c r="AB53" s="262"/>
      <c r="AC53" s="262"/>
      <c r="AD53" s="262"/>
      <c r="AE53" s="262"/>
      <c r="AF53" s="262"/>
      <c r="AG53" s="262"/>
      <c r="AH53" s="274"/>
      <c r="AI53" s="272">
        <f t="shared" si="1"/>
        <v>90</v>
      </c>
      <c r="AJ53" s="412">
        <v>15</v>
      </c>
    </row>
    <row r="54" spans="1:36" x14ac:dyDescent="0.3">
      <c r="A54" s="231"/>
      <c r="B54" s="208"/>
      <c r="C54" s="209"/>
      <c r="D54" s="337"/>
      <c r="E54" s="208"/>
      <c r="F54" s="208"/>
      <c r="G54" s="228">
        <f t="shared" si="0"/>
        <v>0</v>
      </c>
      <c r="H54" s="241"/>
      <c r="I54" s="364">
        <v>21</v>
      </c>
      <c r="J54" s="302">
        <v>45189</v>
      </c>
      <c r="K54" s="291" t="s">
        <v>39</v>
      </c>
      <c r="L54" s="257" t="s">
        <v>394</v>
      </c>
      <c r="M54" s="284" t="s">
        <v>92</v>
      </c>
      <c r="N54" s="312"/>
      <c r="O54" s="312"/>
      <c r="P54" s="275"/>
      <c r="Q54" s="323"/>
      <c r="R54" s="262"/>
      <c r="S54" s="262"/>
      <c r="T54" s="262"/>
      <c r="U54" s="262"/>
      <c r="V54" s="262"/>
      <c r="W54" s="326"/>
      <c r="X54" s="262"/>
      <c r="Y54" s="262">
        <v>300</v>
      </c>
      <c r="Z54" s="262"/>
      <c r="AA54" s="262"/>
      <c r="AB54" s="262"/>
      <c r="AC54" s="262"/>
      <c r="AD54" s="262"/>
      <c r="AE54" s="262"/>
      <c r="AF54" s="262"/>
      <c r="AG54" s="262"/>
      <c r="AH54" s="274"/>
      <c r="AI54" s="272">
        <f t="shared" si="1"/>
        <v>300</v>
      </c>
      <c r="AJ54" s="412"/>
    </row>
    <row r="55" spans="1:36" x14ac:dyDescent="0.3">
      <c r="A55" s="231"/>
      <c r="B55" s="208"/>
      <c r="C55" s="209"/>
      <c r="D55" s="337"/>
      <c r="E55" s="208"/>
      <c r="F55" s="208"/>
      <c r="G55" s="228">
        <f t="shared" si="0"/>
        <v>0</v>
      </c>
      <c r="H55" s="241"/>
      <c r="I55" s="364">
        <v>22</v>
      </c>
      <c r="J55" s="302">
        <v>45136</v>
      </c>
      <c r="K55" s="291" t="s">
        <v>39</v>
      </c>
      <c r="L55" s="257" t="s">
        <v>93</v>
      </c>
      <c r="M55" s="284"/>
      <c r="N55" s="312"/>
      <c r="O55" s="312"/>
      <c r="P55" s="275"/>
      <c r="Q55" s="323"/>
      <c r="R55" s="262"/>
      <c r="S55" s="262"/>
      <c r="T55" s="262"/>
      <c r="U55" s="262"/>
      <c r="V55" s="262"/>
      <c r="W55" s="326"/>
      <c r="X55" s="262">
        <v>304.3</v>
      </c>
      <c r="Y55" s="262"/>
      <c r="Z55" s="262"/>
      <c r="AA55" s="262"/>
      <c r="AB55" s="262"/>
      <c r="AC55" s="262"/>
      <c r="AD55" s="262"/>
      <c r="AE55" s="262"/>
      <c r="AF55" s="262"/>
      <c r="AG55" s="262"/>
      <c r="AH55" s="274"/>
      <c r="AI55" s="272">
        <f t="shared" si="1"/>
        <v>304.3</v>
      </c>
      <c r="AJ55" s="412"/>
    </row>
    <row r="56" spans="1:36" x14ac:dyDescent="0.3">
      <c r="A56" s="231"/>
      <c r="B56" s="208"/>
      <c r="C56" s="209"/>
      <c r="D56" s="337"/>
      <c r="E56" s="208"/>
      <c r="F56" s="208"/>
      <c r="G56" s="228">
        <f t="shared" si="0"/>
        <v>0</v>
      </c>
      <c r="H56" s="241"/>
      <c r="I56" s="364">
        <v>23</v>
      </c>
      <c r="J56" s="302">
        <v>45197</v>
      </c>
      <c r="K56" s="291" t="s">
        <v>53</v>
      </c>
      <c r="L56" s="257" t="s">
        <v>94</v>
      </c>
      <c r="M56" s="284" t="s">
        <v>95</v>
      </c>
      <c r="N56" s="312"/>
      <c r="O56" s="312"/>
      <c r="P56" s="275"/>
      <c r="Q56" s="323"/>
      <c r="R56" s="262"/>
      <c r="S56" s="262"/>
      <c r="T56" s="262"/>
      <c r="U56" s="262"/>
      <c r="V56" s="262">
        <v>9.39</v>
      </c>
      <c r="W56" s="326"/>
      <c r="X56" s="262"/>
      <c r="Y56" s="262"/>
      <c r="Z56" s="262"/>
      <c r="AA56" s="262"/>
      <c r="AB56" s="262"/>
      <c r="AC56" s="262"/>
      <c r="AD56" s="262"/>
      <c r="AE56" s="262"/>
      <c r="AF56" s="262"/>
      <c r="AG56" s="262"/>
      <c r="AH56" s="274"/>
      <c r="AI56" s="272">
        <f t="shared" si="1"/>
        <v>9.39</v>
      </c>
      <c r="AJ56" s="412">
        <v>1.57</v>
      </c>
    </row>
    <row r="57" spans="1:36" x14ac:dyDescent="0.3">
      <c r="A57" s="231"/>
      <c r="B57" s="208"/>
      <c r="C57" s="209"/>
      <c r="D57" s="337"/>
      <c r="E57" s="208"/>
      <c r="F57" s="208"/>
      <c r="G57" s="228">
        <f t="shared" si="0"/>
        <v>0</v>
      </c>
      <c r="H57" s="241"/>
      <c r="I57" s="364">
        <v>24</v>
      </c>
      <c r="J57" s="302">
        <v>45197</v>
      </c>
      <c r="K57" s="291" t="s">
        <v>53</v>
      </c>
      <c r="L57" s="257" t="s">
        <v>96</v>
      </c>
      <c r="M57" s="284" t="s">
        <v>97</v>
      </c>
      <c r="N57" s="262"/>
      <c r="O57" s="312"/>
      <c r="P57" s="275"/>
      <c r="Q57" s="323"/>
      <c r="R57" s="262"/>
      <c r="S57" s="262"/>
      <c r="T57" s="262"/>
      <c r="U57" s="262"/>
      <c r="V57" s="262"/>
      <c r="W57" s="326"/>
      <c r="X57" s="262"/>
      <c r="Y57" s="262"/>
      <c r="Z57" s="262"/>
      <c r="AA57" s="262"/>
      <c r="AB57" s="262"/>
      <c r="AC57" s="262"/>
      <c r="AD57" s="262"/>
      <c r="AE57" s="262"/>
      <c r="AF57" s="262"/>
      <c r="AG57" s="262"/>
      <c r="AH57" s="274">
        <v>76.69</v>
      </c>
      <c r="AI57" s="272">
        <f t="shared" si="1"/>
        <v>76.69</v>
      </c>
      <c r="AJ57" s="412"/>
    </row>
    <row r="58" spans="1:36" x14ac:dyDescent="0.3">
      <c r="A58" s="231"/>
      <c r="B58" s="208"/>
      <c r="C58" s="209"/>
      <c r="D58" s="337"/>
      <c r="E58" s="208"/>
      <c r="F58" s="208"/>
      <c r="G58" s="228">
        <f t="shared" si="0"/>
        <v>0</v>
      </c>
      <c r="H58" s="241"/>
      <c r="I58" s="360"/>
      <c r="J58" s="302">
        <v>45201</v>
      </c>
      <c r="K58" s="291" t="s">
        <v>81</v>
      </c>
      <c r="L58" s="127" t="s">
        <v>69</v>
      </c>
      <c r="M58" s="127" t="s">
        <v>75</v>
      </c>
      <c r="N58" s="262"/>
      <c r="O58" s="312"/>
      <c r="P58" s="275"/>
      <c r="Q58" s="323"/>
      <c r="R58" s="262"/>
      <c r="S58" s="262">
        <v>45</v>
      </c>
      <c r="T58" s="262"/>
      <c r="U58" s="262"/>
      <c r="V58" s="262"/>
      <c r="W58" s="332"/>
      <c r="X58" s="262"/>
      <c r="Y58" s="262"/>
      <c r="Z58" s="262"/>
      <c r="AA58" s="262"/>
      <c r="AB58" s="262"/>
      <c r="AC58" s="262"/>
      <c r="AD58" s="262"/>
      <c r="AE58" s="262"/>
      <c r="AF58" s="262"/>
      <c r="AG58" s="262"/>
      <c r="AH58" s="274"/>
      <c r="AI58" s="272">
        <f t="shared" si="1"/>
        <v>45</v>
      </c>
      <c r="AJ58" s="412"/>
    </row>
    <row r="59" spans="1:36" x14ac:dyDescent="0.3">
      <c r="A59" s="231"/>
      <c r="B59" s="208"/>
      <c r="C59" s="209"/>
      <c r="D59" s="337"/>
      <c r="E59" s="208"/>
      <c r="F59" s="208"/>
      <c r="G59" s="228">
        <f t="shared" si="0"/>
        <v>0</v>
      </c>
      <c r="H59" s="241"/>
      <c r="I59" s="360"/>
      <c r="J59" s="302">
        <v>45201</v>
      </c>
      <c r="K59" s="291" t="s">
        <v>81</v>
      </c>
      <c r="L59" s="127" t="s">
        <v>98</v>
      </c>
      <c r="M59" s="127" t="s">
        <v>47</v>
      </c>
      <c r="N59" s="262">
        <v>1125.44</v>
      </c>
      <c r="O59" s="312"/>
      <c r="P59" s="292"/>
      <c r="Q59" s="324"/>
      <c r="R59" s="262"/>
      <c r="S59" s="262"/>
      <c r="T59" s="262"/>
      <c r="U59" s="262"/>
      <c r="V59" s="262"/>
      <c r="W59" s="326"/>
      <c r="X59" s="262"/>
      <c r="Y59" s="262"/>
      <c r="Z59" s="262"/>
      <c r="AA59" s="262"/>
      <c r="AB59" s="262"/>
      <c r="AC59" s="262"/>
      <c r="AD59" s="262"/>
      <c r="AE59" s="262"/>
      <c r="AF59" s="262"/>
      <c r="AG59" s="262"/>
      <c r="AH59" s="274"/>
      <c r="AI59" s="272">
        <f t="shared" si="1"/>
        <v>1125.44</v>
      </c>
      <c r="AJ59" s="412"/>
    </row>
    <row r="60" spans="1:36" x14ac:dyDescent="0.3">
      <c r="A60" s="231"/>
      <c r="B60" s="208"/>
      <c r="C60" s="209"/>
      <c r="D60" s="337"/>
      <c r="E60" s="208"/>
      <c r="F60" s="208"/>
      <c r="G60" s="228">
        <f t="shared" si="0"/>
        <v>0</v>
      </c>
      <c r="H60" s="241"/>
      <c r="I60" s="360"/>
      <c r="J60" s="302">
        <v>45201</v>
      </c>
      <c r="K60" s="291" t="s">
        <v>81</v>
      </c>
      <c r="L60" s="127" t="s">
        <v>77</v>
      </c>
      <c r="M60" s="127" t="s">
        <v>50</v>
      </c>
      <c r="N60" s="262"/>
      <c r="O60" s="312"/>
      <c r="P60" s="275">
        <v>331</v>
      </c>
      <c r="Q60" s="323"/>
      <c r="R60" s="180"/>
      <c r="S60" s="262"/>
      <c r="T60" s="262"/>
      <c r="U60" s="262"/>
      <c r="V60" s="262"/>
      <c r="W60" s="326"/>
      <c r="X60" s="262"/>
      <c r="Y60" s="262"/>
      <c r="Z60" s="262"/>
      <c r="AA60" s="262"/>
      <c r="AB60" s="262"/>
      <c r="AC60" s="262"/>
      <c r="AD60" s="262"/>
      <c r="AE60" s="262"/>
      <c r="AF60" s="262"/>
      <c r="AG60" s="262"/>
      <c r="AH60" s="274"/>
      <c r="AI60" s="272">
        <f t="shared" si="1"/>
        <v>331</v>
      </c>
      <c r="AJ60" s="412"/>
    </row>
    <row r="61" spans="1:36" x14ac:dyDescent="0.3">
      <c r="A61" s="231"/>
      <c r="B61" s="208"/>
      <c r="C61" s="209"/>
      <c r="D61" s="337"/>
      <c r="E61" s="208"/>
      <c r="F61" s="208"/>
      <c r="G61" s="228">
        <f t="shared" si="0"/>
        <v>0</v>
      </c>
      <c r="H61" s="241"/>
      <c r="I61" s="360"/>
      <c r="J61" s="302">
        <v>45201</v>
      </c>
      <c r="K61" s="291" t="s">
        <v>81</v>
      </c>
      <c r="L61" s="127" t="s">
        <v>51</v>
      </c>
      <c r="M61" s="127"/>
      <c r="N61" s="262"/>
      <c r="O61" s="312">
        <v>115.08</v>
      </c>
      <c r="P61" s="275"/>
      <c r="Q61" s="323"/>
      <c r="R61" s="262"/>
      <c r="S61" s="262"/>
      <c r="T61" s="262"/>
      <c r="U61" s="262"/>
      <c r="V61" s="262"/>
      <c r="W61" s="326"/>
      <c r="X61" s="262"/>
      <c r="Y61" s="262"/>
      <c r="Z61" s="262"/>
      <c r="AA61" s="262"/>
      <c r="AB61" s="262"/>
      <c r="AC61" s="180"/>
      <c r="AD61" s="262"/>
      <c r="AE61" s="262"/>
      <c r="AF61" s="262"/>
      <c r="AG61" s="262"/>
      <c r="AH61" s="274"/>
      <c r="AI61" s="272">
        <f t="shared" si="1"/>
        <v>115.08</v>
      </c>
      <c r="AJ61" s="412"/>
    </row>
    <row r="62" spans="1:36" x14ac:dyDescent="0.3">
      <c r="A62" s="231"/>
      <c r="B62" s="208"/>
      <c r="C62" s="209"/>
      <c r="D62" s="337"/>
      <c r="E62" s="208"/>
      <c r="F62" s="208"/>
      <c r="G62" s="228">
        <f t="shared" si="0"/>
        <v>0</v>
      </c>
      <c r="H62" s="241"/>
      <c r="I62" s="364">
        <v>25</v>
      </c>
      <c r="J62" s="302">
        <v>45210</v>
      </c>
      <c r="K62" s="291" t="s">
        <v>39</v>
      </c>
      <c r="L62" s="127" t="s">
        <v>99</v>
      </c>
      <c r="M62" s="127" t="s">
        <v>100</v>
      </c>
      <c r="N62" s="262"/>
      <c r="O62" s="312"/>
      <c r="P62" s="275"/>
      <c r="Q62" s="323"/>
      <c r="R62" s="262"/>
      <c r="S62" s="262"/>
      <c r="T62" s="262"/>
      <c r="U62" s="262"/>
      <c r="V62" s="262"/>
      <c r="W62" s="326"/>
      <c r="X62" s="262"/>
      <c r="Y62" s="262"/>
      <c r="Z62" s="262"/>
      <c r="AA62" s="262"/>
      <c r="AB62" s="262"/>
      <c r="AC62" s="180"/>
      <c r="AD62" s="262"/>
      <c r="AE62" s="262"/>
      <c r="AF62" s="262"/>
      <c r="AG62" s="262"/>
      <c r="AH62" s="274">
        <v>532.79999999999995</v>
      </c>
      <c r="AI62" s="272">
        <f t="shared" si="1"/>
        <v>532.79999999999995</v>
      </c>
      <c r="AJ62" s="412">
        <v>88.8</v>
      </c>
    </row>
    <row r="63" spans="1:36" x14ac:dyDescent="0.3">
      <c r="A63" s="231"/>
      <c r="B63" s="208"/>
      <c r="C63" s="209"/>
      <c r="D63" s="337"/>
      <c r="E63" s="208"/>
      <c r="F63" s="208"/>
      <c r="G63" s="228">
        <f t="shared" si="0"/>
        <v>0</v>
      </c>
      <c r="H63" s="241"/>
      <c r="I63" s="360"/>
      <c r="J63" s="302">
        <v>45216</v>
      </c>
      <c r="K63" s="291" t="s">
        <v>78</v>
      </c>
      <c r="L63" s="257" t="s">
        <v>101</v>
      </c>
      <c r="M63" s="284"/>
      <c r="N63" s="262"/>
      <c r="O63" s="312"/>
      <c r="P63" s="275"/>
      <c r="Q63" s="323"/>
      <c r="R63" s="262"/>
      <c r="S63" s="262"/>
      <c r="T63" s="262"/>
      <c r="U63" s="262"/>
      <c r="V63" s="262">
        <v>38.64</v>
      </c>
      <c r="W63" s="326"/>
      <c r="X63" s="262"/>
      <c r="Y63" s="262"/>
      <c r="Z63" s="262"/>
      <c r="AA63" s="262"/>
      <c r="AB63" s="262"/>
      <c r="AC63" s="180"/>
      <c r="AD63" s="262"/>
      <c r="AE63" s="262"/>
      <c r="AF63" s="262">
        <v>38.64</v>
      </c>
      <c r="AG63" s="262"/>
      <c r="AH63" s="274"/>
      <c r="AI63" s="272">
        <f t="shared" si="1"/>
        <v>77.28</v>
      </c>
      <c r="AJ63" s="412"/>
    </row>
    <row r="64" spans="1:36" x14ac:dyDescent="0.3">
      <c r="A64" s="231"/>
      <c r="B64" s="208"/>
      <c r="C64" s="209"/>
      <c r="D64" s="337"/>
      <c r="E64" s="208"/>
      <c r="F64" s="208"/>
      <c r="G64" s="228">
        <f t="shared" si="0"/>
        <v>0</v>
      </c>
      <c r="H64" s="241"/>
      <c r="I64" s="369" t="s">
        <v>405</v>
      </c>
      <c r="J64" s="302">
        <v>45219</v>
      </c>
      <c r="K64" s="291" t="s">
        <v>53</v>
      </c>
      <c r="L64" s="257" t="s">
        <v>80</v>
      </c>
      <c r="M64" s="284" t="s">
        <v>61</v>
      </c>
      <c r="N64" s="262"/>
      <c r="O64" s="312"/>
      <c r="P64" s="292"/>
      <c r="Q64" s="324"/>
      <c r="R64" s="262"/>
      <c r="S64" s="262"/>
      <c r="T64" s="262"/>
      <c r="U64" s="262"/>
      <c r="V64" s="262"/>
      <c r="W64" s="326"/>
      <c r="X64" s="262"/>
      <c r="Y64" s="262"/>
      <c r="Z64" s="262"/>
      <c r="AA64" s="262"/>
      <c r="AB64" s="262"/>
      <c r="AC64" s="262"/>
      <c r="AD64" s="262">
        <v>7.72</v>
      </c>
      <c r="AE64" s="262"/>
      <c r="AF64" s="262"/>
      <c r="AG64" s="262"/>
      <c r="AH64" s="274"/>
      <c r="AI64" s="272">
        <f t="shared" si="1"/>
        <v>7.72</v>
      </c>
      <c r="AJ64" s="412"/>
    </row>
    <row r="65" spans="1:36" x14ac:dyDescent="0.3">
      <c r="A65" s="231"/>
      <c r="B65" s="208"/>
      <c r="C65" s="209"/>
      <c r="D65" s="337"/>
      <c r="E65" s="208"/>
      <c r="F65" s="208"/>
      <c r="G65" s="228">
        <f t="shared" si="0"/>
        <v>0</v>
      </c>
      <c r="H65" s="241"/>
      <c r="I65" s="364">
        <v>27</v>
      </c>
      <c r="J65" s="302">
        <v>45226</v>
      </c>
      <c r="K65" s="291"/>
      <c r="L65" s="257" t="s">
        <v>72</v>
      </c>
      <c r="M65" s="284" t="s">
        <v>102</v>
      </c>
      <c r="N65" s="262"/>
      <c r="O65" s="312"/>
      <c r="P65" s="275"/>
      <c r="Q65" s="323"/>
      <c r="R65" s="262"/>
      <c r="S65" s="262"/>
      <c r="T65" s="262"/>
      <c r="U65" s="262"/>
      <c r="V65" s="262">
        <v>19.89</v>
      </c>
      <c r="W65" s="326"/>
      <c r="X65" s="262"/>
      <c r="Y65" s="262"/>
      <c r="Z65" s="262"/>
      <c r="AA65" s="262"/>
      <c r="AB65" s="262"/>
      <c r="AC65" s="262"/>
      <c r="AE65" s="262"/>
      <c r="AF65" s="262"/>
      <c r="AG65" s="262"/>
      <c r="AH65" s="180"/>
      <c r="AI65" s="272">
        <f t="shared" si="1"/>
        <v>19.89</v>
      </c>
      <c r="AJ65" s="412">
        <v>3.32</v>
      </c>
    </row>
    <row r="66" spans="1:36" x14ac:dyDescent="0.3">
      <c r="A66" s="231"/>
      <c r="B66" s="208"/>
      <c r="C66" s="209"/>
      <c r="D66" s="337"/>
      <c r="E66" s="208"/>
      <c r="F66" s="208"/>
      <c r="G66" s="228">
        <f t="shared" si="0"/>
        <v>0</v>
      </c>
      <c r="H66" s="241"/>
      <c r="I66" s="364">
        <v>28</v>
      </c>
      <c r="J66" s="302">
        <v>45229</v>
      </c>
      <c r="K66" s="291"/>
      <c r="L66" s="257" t="s">
        <v>72</v>
      </c>
      <c r="M66" s="274" t="s">
        <v>398</v>
      </c>
      <c r="N66" s="262"/>
      <c r="O66" s="312"/>
      <c r="P66" s="275"/>
      <c r="Q66" s="323"/>
      <c r="R66" s="262"/>
      <c r="S66" s="262"/>
      <c r="T66" s="262"/>
      <c r="U66" s="274">
        <v>98.7</v>
      </c>
      <c r="V66" s="262"/>
      <c r="W66" s="326"/>
      <c r="X66" s="262"/>
      <c r="Y66" s="262"/>
      <c r="Z66" s="262"/>
      <c r="AA66" s="262"/>
      <c r="AB66" s="262"/>
      <c r="AC66" s="262"/>
      <c r="AD66" s="262"/>
      <c r="AE66" s="180"/>
      <c r="AF66" s="180"/>
      <c r="AG66" s="262"/>
      <c r="AI66" s="272">
        <f>SUM(N66:AG66)</f>
        <v>98.7</v>
      </c>
      <c r="AJ66" s="412"/>
    </row>
    <row r="67" spans="1:36" x14ac:dyDescent="0.3">
      <c r="A67" s="231"/>
      <c r="B67" s="208"/>
      <c r="C67" s="209"/>
      <c r="D67" s="337"/>
      <c r="E67" s="208"/>
      <c r="F67" s="208"/>
      <c r="G67" s="228">
        <f t="shared" si="0"/>
        <v>0</v>
      </c>
      <c r="H67" s="241"/>
      <c r="I67" s="360"/>
      <c r="J67" s="370">
        <v>45229</v>
      </c>
      <c r="K67" s="371"/>
      <c r="L67" s="372" t="s">
        <v>103</v>
      </c>
      <c r="M67" s="373" t="s">
        <v>104</v>
      </c>
      <c r="N67" s="374"/>
      <c r="O67" s="375"/>
      <c r="P67" s="376"/>
      <c r="Q67" s="377"/>
      <c r="R67" s="374"/>
      <c r="S67" s="335">
        <v>13.89</v>
      </c>
      <c r="T67" s="262"/>
      <c r="U67" s="262"/>
      <c r="V67" s="262"/>
      <c r="W67" s="326"/>
      <c r="X67" s="262"/>
      <c r="Y67" s="262"/>
      <c r="Z67" s="262"/>
      <c r="AA67" s="180"/>
      <c r="AB67" s="262"/>
      <c r="AC67" s="262"/>
      <c r="AD67" s="262"/>
      <c r="AE67" s="262"/>
      <c r="AF67" s="262"/>
      <c r="AG67" s="262"/>
      <c r="AH67" s="274"/>
      <c r="AI67" s="272">
        <f t="shared" si="1"/>
        <v>13.89</v>
      </c>
      <c r="AJ67" s="412"/>
    </row>
    <row r="68" spans="1:36" x14ac:dyDescent="0.3">
      <c r="A68" s="231"/>
      <c r="B68" s="208"/>
      <c r="C68" s="209"/>
      <c r="D68" s="337"/>
      <c r="E68" s="208"/>
      <c r="F68" s="208"/>
      <c r="G68" s="228">
        <f t="shared" si="0"/>
        <v>0</v>
      </c>
      <c r="H68" s="241"/>
      <c r="I68" s="364">
        <v>29</v>
      </c>
      <c r="J68" s="302">
        <v>45226</v>
      </c>
      <c r="K68"/>
      <c r="L68" t="s">
        <v>86</v>
      </c>
      <c r="M68" s="379" t="s">
        <v>399</v>
      </c>
      <c r="N68"/>
      <c r="O68" s="312"/>
      <c r="P68" s="275"/>
      <c r="Q68" s="323"/>
      <c r="R68" s="262"/>
      <c r="S68" s="262"/>
      <c r="T68" s="262"/>
      <c r="U68" s="262"/>
      <c r="V68" s="262">
        <v>13.54</v>
      </c>
      <c r="W68" s="326"/>
      <c r="X68" s="262"/>
      <c r="Y68" s="262"/>
      <c r="Z68" s="262"/>
      <c r="AA68" s="180"/>
      <c r="AB68" s="262"/>
      <c r="AC68" s="262"/>
      <c r="AD68" s="262"/>
      <c r="AE68" s="262"/>
      <c r="AF68" s="262"/>
      <c r="AG68" s="262"/>
      <c r="AH68" s="274"/>
      <c r="AI68" s="272">
        <f t="shared" si="1"/>
        <v>13.54</v>
      </c>
      <c r="AJ68" s="412"/>
    </row>
    <row r="69" spans="1:36" x14ac:dyDescent="0.3">
      <c r="A69" s="231"/>
      <c r="B69" s="208"/>
      <c r="C69" s="209"/>
      <c r="D69" s="337"/>
      <c r="E69" s="208"/>
      <c r="F69" s="208"/>
      <c r="G69" s="228">
        <f t="shared" si="0"/>
        <v>0</v>
      </c>
      <c r="H69" s="241"/>
      <c r="I69" s="360"/>
      <c r="J69" s="302">
        <v>45229</v>
      </c>
      <c r="K69" s="291" t="s">
        <v>81</v>
      </c>
      <c r="L69" s="257" t="s">
        <v>105</v>
      </c>
      <c r="M69" s="284"/>
      <c r="N69" s="262"/>
      <c r="O69" s="312"/>
      <c r="P69" s="275"/>
      <c r="Q69" s="323"/>
      <c r="R69" s="262"/>
      <c r="S69" s="262">
        <v>45</v>
      </c>
      <c r="T69" s="262"/>
      <c r="U69" s="262"/>
      <c r="V69" s="262"/>
      <c r="W69" s="326"/>
      <c r="X69" s="262"/>
      <c r="Y69" s="262"/>
      <c r="Z69" s="262"/>
      <c r="AA69" s="262"/>
      <c r="AB69" s="262"/>
      <c r="AC69" s="262"/>
      <c r="AD69" s="262"/>
      <c r="AE69" s="262"/>
      <c r="AF69" s="262"/>
      <c r="AG69" s="262"/>
      <c r="AH69" s="274"/>
      <c r="AI69" s="272">
        <f t="shared" si="1"/>
        <v>45</v>
      </c>
      <c r="AJ69" s="412"/>
    </row>
    <row r="70" spans="1:36" x14ac:dyDescent="0.3">
      <c r="A70" s="231"/>
      <c r="B70" s="208"/>
      <c r="C70" s="209"/>
      <c r="D70" s="337"/>
      <c r="E70" s="208"/>
      <c r="F70" s="208"/>
      <c r="G70" s="228">
        <f t="shared" si="0"/>
        <v>0</v>
      </c>
      <c r="H70" s="241"/>
      <c r="I70" s="360"/>
      <c r="J70" s="302">
        <v>45229</v>
      </c>
      <c r="K70" s="291" t="s">
        <v>81</v>
      </c>
      <c r="L70" s="258" t="s">
        <v>106</v>
      </c>
      <c r="M70" s="284"/>
      <c r="N70" s="312"/>
      <c r="O70" s="312"/>
      <c r="P70" s="275">
        <v>331</v>
      </c>
      <c r="Q70" s="323"/>
      <c r="R70" s="262"/>
      <c r="S70" s="262"/>
      <c r="T70" s="262"/>
      <c r="U70" s="262"/>
      <c r="V70" s="262"/>
      <c r="W70" s="326"/>
      <c r="X70" s="262"/>
      <c r="Y70" s="262"/>
      <c r="Z70" s="262"/>
      <c r="AA70" s="262"/>
      <c r="AB70" s="262"/>
      <c r="AC70" s="262"/>
      <c r="AD70" s="262"/>
      <c r="AE70" s="262"/>
      <c r="AF70" s="262"/>
      <c r="AG70" s="262"/>
      <c r="AH70" s="274"/>
      <c r="AI70" s="272">
        <f t="shared" si="1"/>
        <v>331</v>
      </c>
      <c r="AJ70" s="412"/>
    </row>
    <row r="71" spans="1:36" x14ac:dyDescent="0.3">
      <c r="A71" s="231"/>
      <c r="B71" s="208"/>
      <c r="C71" s="209"/>
      <c r="D71" s="337"/>
      <c r="E71" s="208"/>
      <c r="F71" s="208"/>
      <c r="G71" s="228">
        <f t="shared" si="0"/>
        <v>0</v>
      </c>
      <c r="H71" s="241"/>
      <c r="I71" s="360"/>
      <c r="J71" s="302">
        <v>45229</v>
      </c>
      <c r="K71" s="291" t="s">
        <v>81</v>
      </c>
      <c r="L71" s="258" t="s">
        <v>105</v>
      </c>
      <c r="M71" s="284"/>
      <c r="N71" s="262">
        <v>1125.24</v>
      </c>
      <c r="O71" s="312"/>
      <c r="P71" s="275"/>
      <c r="Q71" s="323"/>
      <c r="R71" s="262"/>
      <c r="S71" s="262"/>
      <c r="T71" s="262"/>
      <c r="U71" s="262"/>
      <c r="V71" s="262"/>
      <c r="W71" s="326"/>
      <c r="X71" s="262"/>
      <c r="Y71" s="262"/>
      <c r="Z71" s="262"/>
      <c r="AA71" s="262"/>
      <c r="AB71" s="262"/>
      <c r="AC71" s="262"/>
      <c r="AD71" s="262"/>
      <c r="AE71" s="262"/>
      <c r="AF71" s="262"/>
      <c r="AG71" s="262"/>
      <c r="AH71" s="274"/>
      <c r="AI71" s="272">
        <f t="shared" si="1"/>
        <v>1125.24</v>
      </c>
      <c r="AJ71" s="412"/>
    </row>
    <row r="72" spans="1:36" x14ac:dyDescent="0.3">
      <c r="A72" s="231"/>
      <c r="B72" s="208"/>
      <c r="C72" s="209"/>
      <c r="D72" s="337"/>
      <c r="E72" s="208"/>
      <c r="F72" s="208"/>
      <c r="G72" s="228">
        <f t="shared" si="0"/>
        <v>0</v>
      </c>
      <c r="H72" s="241"/>
      <c r="I72" s="360"/>
      <c r="J72" s="302">
        <v>45229</v>
      </c>
      <c r="K72" s="291" t="s">
        <v>107</v>
      </c>
      <c r="L72" s="258" t="s">
        <v>51</v>
      </c>
      <c r="M72" s="284"/>
      <c r="N72" s="262"/>
      <c r="O72" s="312">
        <v>115.08</v>
      </c>
      <c r="P72" s="292"/>
      <c r="Q72" s="324"/>
      <c r="R72" s="262"/>
      <c r="S72" s="262"/>
      <c r="T72" s="262"/>
      <c r="U72" s="262"/>
      <c r="V72" s="262"/>
      <c r="W72" s="326"/>
      <c r="X72" s="262"/>
      <c r="Y72" s="262"/>
      <c r="Z72" s="262"/>
      <c r="AA72" s="262"/>
      <c r="AB72" s="262"/>
      <c r="AC72" s="262"/>
      <c r="AD72" s="262"/>
      <c r="AE72" s="262"/>
      <c r="AF72" s="262"/>
      <c r="AG72" s="262"/>
      <c r="AH72" s="274"/>
      <c r="AI72" s="272">
        <f t="shared" si="1"/>
        <v>115.08</v>
      </c>
      <c r="AJ72" s="412"/>
    </row>
    <row r="73" spans="1:36" x14ac:dyDescent="0.3">
      <c r="A73" s="231"/>
      <c r="B73" s="208"/>
      <c r="C73" s="209"/>
      <c r="D73" s="337"/>
      <c r="E73" s="208"/>
      <c r="F73" s="208"/>
      <c r="G73" s="228">
        <f t="shared" si="0"/>
        <v>0</v>
      </c>
      <c r="H73" s="241"/>
      <c r="I73" s="360"/>
      <c r="J73" s="302">
        <v>45231</v>
      </c>
      <c r="K73" s="291"/>
      <c r="L73" s="258" t="s">
        <v>86</v>
      </c>
      <c r="M73" s="422" t="s">
        <v>108</v>
      </c>
      <c r="N73" s="262"/>
      <c r="O73" s="311"/>
      <c r="P73" s="275"/>
      <c r="Q73" s="323"/>
      <c r="R73" s="262"/>
      <c r="S73" s="262"/>
      <c r="T73" s="262"/>
      <c r="U73" s="271">
        <v>5.99</v>
      </c>
      <c r="V73" s="262"/>
      <c r="W73" s="332"/>
      <c r="X73" s="262"/>
      <c r="Y73" s="262"/>
      <c r="Z73" s="262"/>
      <c r="AA73" s="262"/>
      <c r="AB73" s="262"/>
      <c r="AC73" s="262"/>
      <c r="AD73" s="262"/>
      <c r="AE73" s="262"/>
      <c r="AF73" s="333"/>
      <c r="AG73" s="262"/>
      <c r="AH73" s="274"/>
      <c r="AI73" s="272">
        <f t="shared" si="1"/>
        <v>5.99</v>
      </c>
      <c r="AJ73" s="412"/>
    </row>
    <row r="74" spans="1:36" x14ac:dyDescent="0.3">
      <c r="A74" s="231"/>
      <c r="B74" s="208"/>
      <c r="C74" s="209"/>
      <c r="D74" s="337"/>
      <c r="E74" s="208"/>
      <c r="F74" s="208"/>
      <c r="G74" s="228">
        <f t="shared" ref="G74:G126" si="2">SUM(C74:F74)</f>
        <v>0</v>
      </c>
      <c r="I74" s="355"/>
      <c r="J74" s="380">
        <v>45233</v>
      </c>
      <c r="K74" s="381"/>
      <c r="L74" s="382" t="s">
        <v>86</v>
      </c>
      <c r="M74" s="373" t="s">
        <v>104</v>
      </c>
      <c r="N74" s="374"/>
      <c r="O74" s="383"/>
      <c r="P74" s="376"/>
      <c r="Q74" s="377"/>
      <c r="R74" s="374"/>
      <c r="S74" s="374"/>
      <c r="T74" s="374"/>
      <c r="U74" s="335">
        <v>10.49</v>
      </c>
      <c r="V74" s="262"/>
      <c r="W74" s="332"/>
      <c r="X74" s="262"/>
      <c r="Y74" s="262"/>
      <c r="Z74" s="262"/>
      <c r="AA74" s="262"/>
      <c r="AB74" s="262"/>
      <c r="AC74" s="262"/>
      <c r="AD74" s="262"/>
      <c r="AE74" s="262"/>
      <c r="AF74" s="333"/>
      <c r="AG74" s="262"/>
      <c r="AH74" s="274"/>
      <c r="AI74" s="272">
        <f t="shared" ref="AI74:AI109" si="3">SUM(N74:AH74)</f>
        <v>10.49</v>
      </c>
      <c r="AJ74" s="412"/>
    </row>
    <row r="75" spans="1:36" x14ac:dyDescent="0.3">
      <c r="A75" s="231"/>
      <c r="B75" s="208"/>
      <c r="C75" s="209"/>
      <c r="D75" s="337"/>
      <c r="E75" s="208"/>
      <c r="F75" s="208"/>
      <c r="G75" s="228">
        <f t="shared" si="2"/>
        <v>0</v>
      </c>
      <c r="I75" s="355"/>
      <c r="J75" s="380">
        <v>45240</v>
      </c>
      <c r="K75" s="381"/>
      <c r="L75" s="382" t="s">
        <v>86</v>
      </c>
      <c r="M75" s="373" t="s">
        <v>104</v>
      </c>
      <c r="N75" s="374"/>
      <c r="O75" s="383"/>
      <c r="P75" s="376"/>
      <c r="Q75" s="377"/>
      <c r="R75" s="374"/>
      <c r="S75" s="374"/>
      <c r="T75" s="374"/>
      <c r="U75" s="335">
        <v>12.99</v>
      </c>
      <c r="V75" s="262"/>
      <c r="W75" s="332"/>
      <c r="X75" s="262"/>
      <c r="Y75" s="262"/>
      <c r="Z75" s="262"/>
      <c r="AA75" s="262"/>
      <c r="AB75" s="262"/>
      <c r="AC75" s="262"/>
      <c r="AD75" s="262"/>
      <c r="AE75" s="262"/>
      <c r="AF75" s="333"/>
      <c r="AG75" s="262"/>
      <c r="AH75" s="274"/>
      <c r="AI75" s="272">
        <f t="shared" si="3"/>
        <v>12.99</v>
      </c>
      <c r="AJ75" s="416"/>
    </row>
    <row r="76" spans="1:36" x14ac:dyDescent="0.3">
      <c r="A76" s="231"/>
      <c r="B76" s="208"/>
      <c r="C76" s="209"/>
      <c r="D76" s="337"/>
      <c r="E76" s="208"/>
      <c r="F76" s="208"/>
      <c r="G76" s="228">
        <f t="shared" si="2"/>
        <v>0</v>
      </c>
      <c r="I76" s="355"/>
      <c r="J76" s="334"/>
      <c r="K76" s="293" t="s">
        <v>78</v>
      </c>
      <c r="L76" s="294" t="s">
        <v>37</v>
      </c>
      <c r="M76" s="293" t="s">
        <v>109</v>
      </c>
      <c r="N76" s="262"/>
      <c r="O76" s="276"/>
      <c r="P76" s="271"/>
      <c r="Q76" s="321"/>
      <c r="R76" s="262"/>
      <c r="S76" s="262"/>
      <c r="T76" s="262"/>
      <c r="U76" s="262"/>
      <c r="V76" s="262">
        <f>77.28/2</f>
        <v>38.64</v>
      </c>
      <c r="W76" s="326"/>
      <c r="X76" s="262"/>
      <c r="Y76" s="262"/>
      <c r="Z76" s="262"/>
      <c r="AA76" s="262"/>
      <c r="AB76" s="262"/>
      <c r="AC76" s="262"/>
      <c r="AD76" s="262"/>
      <c r="AE76" s="262"/>
      <c r="AF76" s="262">
        <f>77.28/2</f>
        <v>38.64</v>
      </c>
      <c r="AG76" s="262"/>
      <c r="AH76" s="274"/>
      <c r="AI76" s="272">
        <f t="shared" si="3"/>
        <v>77.28</v>
      </c>
      <c r="AJ76" s="416"/>
    </row>
    <row r="77" spans="1:36" x14ac:dyDescent="0.3">
      <c r="A77" s="231"/>
      <c r="B77" s="208"/>
      <c r="C77" s="209"/>
      <c r="D77" s="337"/>
      <c r="E77" s="208"/>
      <c r="F77" s="208"/>
      <c r="G77" s="228">
        <f t="shared" si="2"/>
        <v>0</v>
      </c>
      <c r="I77" s="386" t="s">
        <v>401</v>
      </c>
      <c r="J77" s="303">
        <v>45247</v>
      </c>
      <c r="K77" s="127" t="s">
        <v>53</v>
      </c>
      <c r="L77" s="121" t="s">
        <v>80</v>
      </c>
      <c r="M77" s="127" t="s">
        <v>110</v>
      </c>
      <c r="N77" s="262"/>
      <c r="O77" s="262"/>
      <c r="P77" s="271"/>
      <c r="Q77" s="321"/>
      <c r="R77" s="262"/>
      <c r="S77" s="262"/>
      <c r="T77" s="262"/>
      <c r="U77" s="262"/>
      <c r="V77" s="262"/>
      <c r="W77" s="326"/>
      <c r="X77" s="262"/>
      <c r="Y77" s="262"/>
      <c r="Z77" s="262"/>
      <c r="AA77" s="262"/>
      <c r="AB77" s="262"/>
      <c r="AC77" s="262"/>
      <c r="AD77" s="262">
        <v>8.67</v>
      </c>
      <c r="AE77" s="262"/>
      <c r="AF77" s="262"/>
      <c r="AG77" s="262"/>
      <c r="AH77" s="274"/>
      <c r="AI77" s="272">
        <f t="shared" si="3"/>
        <v>8.67</v>
      </c>
      <c r="AJ77" s="416"/>
    </row>
    <row r="78" spans="1:36" x14ac:dyDescent="0.3">
      <c r="A78" s="231"/>
      <c r="B78" s="208"/>
      <c r="C78" s="209"/>
      <c r="D78" s="337"/>
      <c r="E78" s="208"/>
      <c r="F78" s="208"/>
      <c r="G78" s="228">
        <f t="shared" si="2"/>
        <v>0</v>
      </c>
      <c r="I78" s="365">
        <v>31</v>
      </c>
      <c r="J78" s="304">
        <v>45250</v>
      </c>
      <c r="K78" s="127" t="s">
        <v>39</v>
      </c>
      <c r="L78" s="121" t="s">
        <v>57</v>
      </c>
      <c r="M78" s="203" t="s">
        <v>111</v>
      </c>
      <c r="N78" s="262"/>
      <c r="O78" s="262"/>
      <c r="P78" s="271"/>
      <c r="Q78" s="321"/>
      <c r="R78" s="262">
        <v>50</v>
      </c>
      <c r="S78" s="262"/>
      <c r="T78" s="262"/>
      <c r="U78" s="262"/>
      <c r="V78" s="262"/>
      <c r="W78" s="326"/>
      <c r="X78" s="262"/>
      <c r="Y78" s="262"/>
      <c r="Z78" s="262"/>
      <c r="AA78" s="262"/>
      <c r="AB78" s="262"/>
      <c r="AC78" s="262"/>
      <c r="AD78" s="262"/>
      <c r="AE78" s="262"/>
      <c r="AF78" s="262"/>
      <c r="AG78" s="262"/>
      <c r="AH78" s="274"/>
      <c r="AI78" s="272">
        <f t="shared" si="3"/>
        <v>50</v>
      </c>
      <c r="AJ78" s="416"/>
    </row>
    <row r="79" spans="1:36" x14ac:dyDescent="0.3">
      <c r="A79" s="231"/>
      <c r="B79" s="208"/>
      <c r="C79" s="209"/>
      <c r="D79" s="337"/>
      <c r="E79" s="208"/>
      <c r="F79" s="208"/>
      <c r="G79" s="228">
        <f t="shared" si="2"/>
        <v>0</v>
      </c>
      <c r="I79" s="355"/>
      <c r="J79" s="304">
        <v>45254</v>
      </c>
      <c r="K79" s="127" t="s">
        <v>81</v>
      </c>
      <c r="L79" s="257" t="s">
        <v>105</v>
      </c>
      <c r="M79" s="284"/>
      <c r="N79" s="262"/>
      <c r="O79" s="312"/>
      <c r="P79" s="275"/>
      <c r="Q79" s="323"/>
      <c r="R79" s="262"/>
      <c r="S79" s="262">
        <v>45</v>
      </c>
      <c r="T79" s="262"/>
      <c r="U79" s="262"/>
      <c r="V79" s="262"/>
      <c r="W79" s="326"/>
      <c r="X79" s="262"/>
      <c r="Y79" s="262"/>
      <c r="Z79" s="262"/>
      <c r="AA79" s="262"/>
      <c r="AB79" s="262"/>
      <c r="AC79" s="262"/>
      <c r="AD79" s="262"/>
      <c r="AE79" s="262"/>
      <c r="AF79" s="262"/>
      <c r="AG79" s="262"/>
      <c r="AH79" s="274"/>
      <c r="AI79" s="272">
        <f t="shared" si="3"/>
        <v>45</v>
      </c>
      <c r="AJ79" s="416"/>
    </row>
    <row r="80" spans="1:36" x14ac:dyDescent="0.3">
      <c r="A80" s="231"/>
      <c r="B80" s="208"/>
      <c r="C80" s="209"/>
      <c r="D80" s="337"/>
      <c r="E80" s="208"/>
      <c r="F80" s="208"/>
      <c r="G80" s="228">
        <f t="shared" si="2"/>
        <v>0</v>
      </c>
      <c r="I80" s="355"/>
      <c r="J80" s="304">
        <v>45260</v>
      </c>
      <c r="K80" s="127" t="s">
        <v>81</v>
      </c>
      <c r="L80" s="258" t="s">
        <v>106</v>
      </c>
      <c r="M80" s="284"/>
      <c r="N80" s="312"/>
      <c r="O80" s="312"/>
      <c r="P80" s="275">
        <v>467.8</v>
      </c>
      <c r="Q80" s="323"/>
      <c r="R80" s="262"/>
      <c r="S80" s="262"/>
      <c r="T80" s="262"/>
      <c r="U80" s="262"/>
      <c r="V80" s="262"/>
      <c r="W80" s="326"/>
      <c r="X80" s="262"/>
      <c r="Y80" s="262"/>
      <c r="Z80" s="262"/>
      <c r="AA80" s="262"/>
      <c r="AB80" s="262"/>
      <c r="AC80" s="262"/>
      <c r="AD80" s="262"/>
      <c r="AE80" s="262"/>
      <c r="AF80" s="262"/>
      <c r="AG80" s="262"/>
      <c r="AH80" s="274"/>
      <c r="AI80" s="272">
        <f t="shared" si="3"/>
        <v>467.8</v>
      </c>
      <c r="AJ80" s="416"/>
    </row>
    <row r="81" spans="1:36" x14ac:dyDescent="0.3">
      <c r="A81" s="231"/>
      <c r="B81" s="208"/>
      <c r="C81" s="209"/>
      <c r="D81" s="337"/>
      <c r="E81" s="208"/>
      <c r="F81" s="208"/>
      <c r="G81" s="228">
        <f t="shared" si="2"/>
        <v>0</v>
      </c>
      <c r="I81" s="355"/>
      <c r="J81" s="304">
        <v>45260</v>
      </c>
      <c r="K81" s="127" t="s">
        <v>81</v>
      </c>
      <c r="L81" s="258" t="s">
        <v>105</v>
      </c>
      <c r="M81" s="284"/>
      <c r="N81" s="262">
        <v>1451.89</v>
      </c>
      <c r="O81" s="312"/>
      <c r="P81" s="275"/>
      <c r="Q81" s="323"/>
      <c r="R81" s="262"/>
      <c r="S81" s="262"/>
      <c r="T81" s="262"/>
      <c r="U81" s="262"/>
      <c r="V81" s="262"/>
      <c r="W81" s="326"/>
      <c r="X81" s="262"/>
      <c r="Y81" s="262"/>
      <c r="Z81" s="262"/>
      <c r="AA81" s="262"/>
      <c r="AB81" s="262"/>
      <c r="AC81" s="262"/>
      <c r="AD81" s="262"/>
      <c r="AE81" s="262"/>
      <c r="AF81" s="262"/>
      <c r="AG81" s="262"/>
      <c r="AH81" s="274"/>
      <c r="AI81" s="272">
        <f t="shared" si="3"/>
        <v>1451.89</v>
      </c>
      <c r="AJ81" s="416"/>
    </row>
    <row r="82" spans="1:36" x14ac:dyDescent="0.3">
      <c r="A82" s="231"/>
      <c r="B82" s="208"/>
      <c r="C82" s="209"/>
      <c r="D82" s="337"/>
      <c r="E82" s="208"/>
      <c r="F82" s="208"/>
      <c r="G82" s="228">
        <f t="shared" si="2"/>
        <v>0</v>
      </c>
      <c r="I82" s="360"/>
      <c r="J82" s="304">
        <v>45260</v>
      </c>
      <c r="K82" s="127" t="s">
        <v>81</v>
      </c>
      <c r="L82" s="258" t="s">
        <v>51</v>
      </c>
      <c r="M82" s="284"/>
      <c r="N82" s="262"/>
      <c r="O82" s="312">
        <v>122</v>
      </c>
      <c r="P82" s="292"/>
      <c r="Q82" s="324"/>
      <c r="R82" s="262"/>
      <c r="S82" s="262"/>
      <c r="T82" s="262"/>
      <c r="U82" s="262"/>
      <c r="V82" s="262"/>
      <c r="W82" s="326"/>
      <c r="X82" s="262"/>
      <c r="Y82" s="262"/>
      <c r="Z82" s="262"/>
      <c r="AA82" s="262"/>
      <c r="AB82" s="262"/>
      <c r="AC82" s="262"/>
      <c r="AD82" s="262"/>
      <c r="AE82" s="262"/>
      <c r="AF82" s="262"/>
      <c r="AG82" s="262"/>
      <c r="AH82" s="274"/>
      <c r="AI82" s="272">
        <f t="shared" si="3"/>
        <v>122</v>
      </c>
      <c r="AJ82" s="416"/>
    </row>
    <row r="83" spans="1:36" x14ac:dyDescent="0.3">
      <c r="A83" s="231"/>
      <c r="B83" s="208"/>
      <c r="C83" s="209"/>
      <c r="D83" s="337"/>
      <c r="E83" s="208"/>
      <c r="F83" s="208"/>
      <c r="G83" s="228">
        <f t="shared" si="2"/>
        <v>0</v>
      </c>
      <c r="I83" s="386" t="s">
        <v>400</v>
      </c>
      <c r="J83" s="394">
        <v>45260</v>
      </c>
      <c r="K83" s="121"/>
      <c r="L83" s="121" t="s">
        <v>112</v>
      </c>
      <c r="M83" s="283"/>
      <c r="N83" s="262"/>
      <c r="O83" s="262"/>
      <c r="P83" s="387"/>
      <c r="Q83" s="321"/>
      <c r="R83" s="262"/>
      <c r="S83" s="262"/>
      <c r="T83" s="262"/>
      <c r="U83" s="262"/>
      <c r="V83" s="262">
        <v>6</v>
      </c>
      <c r="W83" s="326"/>
      <c r="X83" s="262"/>
      <c r="Y83" s="262"/>
      <c r="Z83" s="262"/>
      <c r="AA83" s="262"/>
      <c r="AB83" s="262"/>
      <c r="AC83" s="262"/>
      <c r="AD83" s="262"/>
      <c r="AE83" s="262"/>
      <c r="AF83" s="262"/>
      <c r="AG83" s="262"/>
      <c r="AH83" s="274"/>
      <c r="AI83" s="272">
        <f t="shared" si="3"/>
        <v>6</v>
      </c>
      <c r="AJ83" s="416"/>
    </row>
    <row r="84" spans="1:36" x14ac:dyDescent="0.3">
      <c r="A84" s="231"/>
      <c r="B84" s="208"/>
      <c r="C84" s="209"/>
      <c r="D84" s="337"/>
      <c r="E84" s="208"/>
      <c r="F84" s="208"/>
      <c r="G84" s="228">
        <f t="shared" si="2"/>
        <v>0</v>
      </c>
      <c r="I84" s="365">
        <v>33</v>
      </c>
      <c r="J84" s="304">
        <v>45261</v>
      </c>
      <c r="K84" s="127"/>
      <c r="L84" s="121" t="s">
        <v>112</v>
      </c>
      <c r="M84" s="194" t="s">
        <v>113</v>
      </c>
      <c r="N84" s="262"/>
      <c r="O84" s="262"/>
      <c r="P84" s="271"/>
      <c r="Q84" s="321"/>
      <c r="R84" s="262"/>
      <c r="S84" s="262"/>
      <c r="T84" s="262"/>
      <c r="U84" s="262"/>
      <c r="V84" s="262">
        <v>6</v>
      </c>
      <c r="W84" s="326"/>
      <c r="X84" s="262"/>
      <c r="Y84" s="262"/>
      <c r="Z84" s="262"/>
      <c r="AA84" s="262"/>
      <c r="AB84" s="262"/>
      <c r="AC84" s="262"/>
      <c r="AD84" s="262"/>
      <c r="AE84" s="262"/>
      <c r="AF84" s="262"/>
      <c r="AG84" s="262"/>
      <c r="AH84" s="274"/>
      <c r="AI84" s="272">
        <f t="shared" si="3"/>
        <v>6</v>
      </c>
      <c r="AJ84" s="416"/>
    </row>
    <row r="85" spans="1:36" x14ac:dyDescent="0.3">
      <c r="A85" s="231"/>
      <c r="B85" s="208"/>
      <c r="C85" s="209"/>
      <c r="D85" s="337"/>
      <c r="E85" s="208"/>
      <c r="F85" s="208"/>
      <c r="G85" s="228">
        <f t="shared" si="2"/>
        <v>0</v>
      </c>
      <c r="I85" s="355"/>
      <c r="J85" s="304">
        <v>45265</v>
      </c>
      <c r="K85" s="127"/>
      <c r="L85" s="121" t="s">
        <v>114</v>
      </c>
      <c r="M85" s="194" t="s">
        <v>115</v>
      </c>
      <c r="N85" s="262"/>
      <c r="O85" s="262"/>
      <c r="P85" s="271"/>
      <c r="Q85" s="321"/>
      <c r="R85" s="262"/>
      <c r="S85" s="262"/>
      <c r="T85" s="262"/>
      <c r="U85" s="262"/>
      <c r="V85" s="262"/>
      <c r="W85" s="326"/>
      <c r="X85" s="262"/>
      <c r="Y85" s="262"/>
      <c r="Z85" s="262"/>
      <c r="AA85" s="262"/>
      <c r="AB85" s="262"/>
      <c r="AC85" s="262"/>
      <c r="AD85" s="262"/>
      <c r="AE85" s="262"/>
      <c r="AF85" s="262"/>
      <c r="AG85" s="262">
        <v>40</v>
      </c>
      <c r="AH85" s="274"/>
      <c r="AI85" s="272">
        <f t="shared" si="3"/>
        <v>40</v>
      </c>
      <c r="AJ85" s="416"/>
    </row>
    <row r="86" spans="1:36" x14ac:dyDescent="0.3">
      <c r="A86" s="231"/>
      <c r="B86" s="208"/>
      <c r="C86" s="209"/>
      <c r="D86" s="337"/>
      <c r="E86" s="208"/>
      <c r="F86" s="208"/>
      <c r="G86" s="228">
        <f t="shared" si="2"/>
        <v>0</v>
      </c>
      <c r="I86" s="365">
        <v>34</v>
      </c>
      <c r="J86" s="304">
        <v>45265</v>
      </c>
      <c r="K86" s="127" t="s">
        <v>39</v>
      </c>
      <c r="L86" s="121" t="s">
        <v>116</v>
      </c>
      <c r="M86" s="194" t="s">
        <v>117</v>
      </c>
      <c r="N86" s="262"/>
      <c r="O86" s="262"/>
      <c r="P86" s="271"/>
      <c r="Q86" s="321"/>
      <c r="R86" s="262"/>
      <c r="S86" s="262"/>
      <c r="T86" s="262"/>
      <c r="U86" s="262"/>
      <c r="V86" s="262"/>
      <c r="W86" s="326"/>
      <c r="X86" s="262"/>
      <c r="Y86" s="262">
        <v>90</v>
      </c>
      <c r="Z86" s="262"/>
      <c r="AA86" s="262"/>
      <c r="AB86" s="262"/>
      <c r="AC86" s="262"/>
      <c r="AD86" s="262"/>
      <c r="AE86" s="262"/>
      <c r="AF86" s="262"/>
      <c r="AG86" s="262"/>
      <c r="AH86" s="274"/>
      <c r="AI86" s="272">
        <f t="shared" si="3"/>
        <v>90</v>
      </c>
      <c r="AJ86" s="416">
        <v>15</v>
      </c>
    </row>
    <row r="87" spans="1:36" x14ac:dyDescent="0.3">
      <c r="A87" s="231"/>
      <c r="B87" s="208"/>
      <c r="C87" s="209"/>
      <c r="D87" s="337"/>
      <c r="E87" s="208"/>
      <c r="F87" s="208"/>
      <c r="G87" s="228">
        <f t="shared" si="2"/>
        <v>0</v>
      </c>
      <c r="I87" s="365">
        <v>35</v>
      </c>
      <c r="J87" s="304">
        <v>45268</v>
      </c>
      <c r="K87" s="127" t="s">
        <v>39</v>
      </c>
      <c r="L87" s="121" t="s">
        <v>118</v>
      </c>
      <c r="M87" s="194" t="s">
        <v>119</v>
      </c>
      <c r="N87" s="262"/>
      <c r="O87" s="262"/>
      <c r="P87" s="271"/>
      <c r="Q87" s="321"/>
      <c r="R87" s="262"/>
      <c r="S87" s="262"/>
      <c r="T87" s="262"/>
      <c r="U87" s="262"/>
      <c r="V87" s="262"/>
      <c r="W87" s="326"/>
      <c r="X87" s="262"/>
      <c r="Y87" s="262"/>
      <c r="Z87" s="262"/>
      <c r="AA87" s="262"/>
      <c r="AB87" s="262"/>
      <c r="AC87" s="262"/>
      <c r="AD87" s="262"/>
      <c r="AE87" s="262">
        <v>400</v>
      </c>
      <c r="AF87" s="262"/>
      <c r="AG87" s="262"/>
      <c r="AH87" s="274"/>
      <c r="AI87" s="272">
        <f t="shared" si="3"/>
        <v>400</v>
      </c>
      <c r="AJ87" s="416"/>
    </row>
    <row r="88" spans="1:36" x14ac:dyDescent="0.3">
      <c r="A88" s="231"/>
      <c r="B88" s="208"/>
      <c r="C88" s="209"/>
      <c r="D88" s="337"/>
      <c r="E88" s="208"/>
      <c r="F88" s="208"/>
      <c r="G88" s="228">
        <f t="shared" si="2"/>
        <v>0</v>
      </c>
      <c r="I88" s="365">
        <v>36</v>
      </c>
      <c r="J88" s="304">
        <v>45271</v>
      </c>
      <c r="K88" s="127" t="s">
        <v>39</v>
      </c>
      <c r="L88" s="121" t="s">
        <v>120</v>
      </c>
      <c r="M88" s="194" t="s">
        <v>121</v>
      </c>
      <c r="N88" s="262"/>
      <c r="O88" s="262"/>
      <c r="P88" s="271"/>
      <c r="Q88" s="321"/>
      <c r="R88" s="262">
        <v>30</v>
      </c>
      <c r="S88" s="262"/>
      <c r="T88" s="262"/>
      <c r="U88" s="262"/>
      <c r="V88" s="262"/>
      <c r="W88" s="326"/>
      <c r="X88" s="262"/>
      <c r="Y88" s="262"/>
      <c r="Z88" s="262"/>
      <c r="AA88" s="262"/>
      <c r="AB88" s="262"/>
      <c r="AC88" s="262"/>
      <c r="AD88" s="262"/>
      <c r="AE88" s="262"/>
      <c r="AF88" s="262"/>
      <c r="AG88" s="262"/>
      <c r="AH88" s="274"/>
      <c r="AI88" s="272">
        <f t="shared" si="3"/>
        <v>30</v>
      </c>
      <c r="AJ88" s="416"/>
    </row>
    <row r="89" spans="1:36" x14ac:dyDescent="0.3">
      <c r="A89" s="231"/>
      <c r="B89" s="208"/>
      <c r="C89" s="209"/>
      <c r="D89" s="337"/>
      <c r="E89" s="208"/>
      <c r="F89" s="208"/>
      <c r="G89" s="228">
        <f t="shared" si="2"/>
        <v>0</v>
      </c>
      <c r="I89" s="355"/>
      <c r="J89" s="304">
        <v>45275</v>
      </c>
      <c r="K89" s="127" t="s">
        <v>78</v>
      </c>
      <c r="L89" s="121" t="s">
        <v>37</v>
      </c>
      <c r="M89" s="194"/>
      <c r="N89" s="262"/>
      <c r="O89" s="262"/>
      <c r="P89" s="271"/>
      <c r="Q89" s="321"/>
      <c r="R89" s="262"/>
      <c r="S89" s="262"/>
      <c r="T89" s="262"/>
      <c r="U89" s="262"/>
      <c r="V89" s="262">
        <v>38.64</v>
      </c>
      <c r="W89" s="326"/>
      <c r="X89" s="262"/>
      <c r="Y89" s="262"/>
      <c r="Z89" s="262"/>
      <c r="AA89" s="262"/>
      <c r="AB89" s="262"/>
      <c r="AC89" s="262"/>
      <c r="AD89" s="262"/>
      <c r="AE89" s="262"/>
      <c r="AF89" s="262">
        <v>38.64</v>
      </c>
      <c r="AG89" s="262"/>
      <c r="AH89" s="274"/>
      <c r="AI89" s="272">
        <f t="shared" si="3"/>
        <v>77.28</v>
      </c>
      <c r="AJ89" s="416"/>
    </row>
    <row r="90" spans="1:36" x14ac:dyDescent="0.3">
      <c r="A90" s="231"/>
      <c r="B90" s="208"/>
      <c r="C90" s="209"/>
      <c r="D90" s="337"/>
      <c r="E90" s="208"/>
      <c r="F90" s="208"/>
      <c r="G90" s="228">
        <f t="shared" si="2"/>
        <v>0</v>
      </c>
      <c r="I90" s="355"/>
      <c r="J90" s="304">
        <v>45278</v>
      </c>
      <c r="K90" s="127" t="s">
        <v>81</v>
      </c>
      <c r="L90" s="257" t="s">
        <v>105</v>
      </c>
      <c r="M90" s="284"/>
      <c r="N90" s="262"/>
      <c r="O90" s="312"/>
      <c r="P90" s="275"/>
      <c r="Q90" s="323"/>
      <c r="R90" s="262"/>
      <c r="S90" s="262">
        <v>45</v>
      </c>
      <c r="T90" s="262"/>
      <c r="U90" s="262"/>
      <c r="V90" s="262"/>
      <c r="W90" s="326"/>
      <c r="X90" s="262"/>
      <c r="Y90" s="262"/>
      <c r="Z90" s="262"/>
      <c r="AA90" s="262"/>
      <c r="AB90" s="262"/>
      <c r="AC90" s="262"/>
      <c r="AD90" s="262"/>
      <c r="AE90" s="262"/>
      <c r="AF90" s="262"/>
      <c r="AG90" s="262"/>
      <c r="AH90" s="274"/>
      <c r="AI90" s="272">
        <f t="shared" si="3"/>
        <v>45</v>
      </c>
      <c r="AJ90" s="416"/>
    </row>
    <row r="91" spans="1:36" x14ac:dyDescent="0.3">
      <c r="A91" s="231"/>
      <c r="B91" s="208"/>
      <c r="C91" s="209"/>
      <c r="D91" s="337"/>
      <c r="E91" s="208"/>
      <c r="F91" s="208"/>
      <c r="G91" s="228">
        <f t="shared" si="2"/>
        <v>0</v>
      </c>
      <c r="I91" s="355"/>
      <c r="J91" s="304">
        <v>45293</v>
      </c>
      <c r="K91" s="127" t="s">
        <v>81</v>
      </c>
      <c r="L91" s="258" t="s">
        <v>106</v>
      </c>
      <c r="M91" s="284"/>
      <c r="N91" s="312"/>
      <c r="O91" s="312"/>
      <c r="P91" s="275">
        <v>348.1</v>
      </c>
      <c r="Q91" s="323"/>
      <c r="R91" s="262"/>
      <c r="S91" s="262"/>
      <c r="T91" s="262"/>
      <c r="U91" s="262"/>
      <c r="V91" s="262"/>
      <c r="W91" s="326"/>
      <c r="X91" s="262"/>
      <c r="Y91" s="262"/>
      <c r="Z91" s="262"/>
      <c r="AA91" s="262"/>
      <c r="AB91" s="262"/>
      <c r="AC91" s="262"/>
      <c r="AD91" s="262"/>
      <c r="AE91" s="262"/>
      <c r="AF91" s="262"/>
      <c r="AG91" s="262"/>
      <c r="AH91" s="274"/>
      <c r="AI91" s="272">
        <f t="shared" si="3"/>
        <v>348.1</v>
      </c>
      <c r="AJ91" s="416"/>
    </row>
    <row r="92" spans="1:36" x14ac:dyDescent="0.3">
      <c r="A92" s="231"/>
      <c r="B92" s="208"/>
      <c r="C92" s="209"/>
      <c r="D92" s="337"/>
      <c r="E92" s="208"/>
      <c r="F92" s="208"/>
      <c r="G92" s="228">
        <f t="shared" si="2"/>
        <v>0</v>
      </c>
      <c r="I92" s="355"/>
      <c r="J92" s="304">
        <v>45293</v>
      </c>
      <c r="K92" s="127" t="s">
        <v>81</v>
      </c>
      <c r="L92" s="258" t="s">
        <v>105</v>
      </c>
      <c r="M92" s="284"/>
      <c r="N92" s="262">
        <v>1166.17</v>
      </c>
      <c r="O92" s="312"/>
      <c r="P92" s="275"/>
      <c r="Q92" s="323"/>
      <c r="R92" s="262"/>
      <c r="S92" s="262"/>
      <c r="T92" s="262"/>
      <c r="U92" s="262"/>
      <c r="V92" s="262"/>
      <c r="W92" s="326"/>
      <c r="X92" s="262"/>
      <c r="Y92" s="262"/>
      <c r="Z92" s="262"/>
      <c r="AA92" s="262"/>
      <c r="AB92" s="262"/>
      <c r="AC92" s="262"/>
      <c r="AD92" s="262"/>
      <c r="AE92" s="262"/>
      <c r="AF92" s="262"/>
      <c r="AG92" s="262"/>
      <c r="AH92" s="274"/>
      <c r="AI92" s="272">
        <f t="shared" si="3"/>
        <v>1166.17</v>
      </c>
      <c r="AJ92" s="416"/>
    </row>
    <row r="93" spans="1:36" x14ac:dyDescent="0.3">
      <c r="A93" s="231"/>
      <c r="B93" s="208"/>
      <c r="C93" s="209"/>
      <c r="D93" s="337"/>
      <c r="E93" s="208"/>
      <c r="F93" s="208"/>
      <c r="G93" s="228">
        <f t="shared" si="2"/>
        <v>0</v>
      </c>
      <c r="I93" s="355"/>
      <c r="J93" s="304">
        <v>45293</v>
      </c>
      <c r="K93" s="127" t="s">
        <v>81</v>
      </c>
      <c r="L93" s="258" t="s">
        <v>51</v>
      </c>
      <c r="M93" s="284"/>
      <c r="N93" s="262"/>
      <c r="O93" s="312">
        <v>143.83000000000001</v>
      </c>
      <c r="P93" s="292"/>
      <c r="Q93" s="324"/>
      <c r="R93" s="262"/>
      <c r="S93" s="262"/>
      <c r="T93" s="262"/>
      <c r="U93" s="262"/>
      <c r="V93" s="262"/>
      <c r="W93" s="326"/>
      <c r="X93" s="262"/>
      <c r="Y93" s="262"/>
      <c r="Z93" s="262"/>
      <c r="AA93" s="262"/>
      <c r="AB93" s="262"/>
      <c r="AC93" s="262"/>
      <c r="AD93" s="262"/>
      <c r="AE93" s="262"/>
      <c r="AF93" s="262"/>
      <c r="AG93" s="262"/>
      <c r="AH93" s="274"/>
      <c r="AI93" s="272">
        <f t="shared" si="3"/>
        <v>143.83000000000001</v>
      </c>
      <c r="AJ93" s="416"/>
    </row>
    <row r="94" spans="1:36" x14ac:dyDescent="0.3">
      <c r="A94" s="231"/>
      <c r="B94" s="208"/>
      <c r="C94" s="209"/>
      <c r="D94" s="337"/>
      <c r="E94" s="208"/>
      <c r="F94" s="208"/>
      <c r="G94" s="228">
        <f t="shared" si="2"/>
        <v>0</v>
      </c>
      <c r="I94" s="365">
        <v>37</v>
      </c>
      <c r="J94" s="304">
        <v>45296</v>
      </c>
      <c r="K94" s="127" t="s">
        <v>39</v>
      </c>
      <c r="L94" s="121" t="s">
        <v>122</v>
      </c>
      <c r="M94" s="194" t="s">
        <v>123</v>
      </c>
      <c r="N94" s="262"/>
      <c r="O94" s="262"/>
      <c r="P94" s="271"/>
      <c r="Q94" s="321"/>
      <c r="R94" s="262"/>
      <c r="S94" s="262"/>
      <c r="T94" s="262"/>
      <c r="U94" s="262"/>
      <c r="V94" s="262">
        <v>543.64</v>
      </c>
      <c r="W94" s="326"/>
      <c r="X94" s="262"/>
      <c r="Y94" s="262"/>
      <c r="Z94" s="262"/>
      <c r="AA94" s="262"/>
      <c r="AB94" s="262"/>
      <c r="AC94" s="262"/>
      <c r="AD94" s="262"/>
      <c r="AE94" s="262"/>
      <c r="AF94" s="262"/>
      <c r="AG94" s="262"/>
      <c r="AH94" s="274"/>
      <c r="AI94" s="272">
        <f t="shared" si="3"/>
        <v>543.64</v>
      </c>
      <c r="AJ94" s="416">
        <v>90.61</v>
      </c>
    </row>
    <row r="95" spans="1:36" x14ac:dyDescent="0.3">
      <c r="A95" s="231"/>
      <c r="B95" s="208"/>
      <c r="C95" s="209"/>
      <c r="D95" s="337"/>
      <c r="E95" s="208"/>
      <c r="F95" s="208"/>
      <c r="G95" s="228">
        <f t="shared" si="2"/>
        <v>0</v>
      </c>
      <c r="I95" s="365">
        <v>38</v>
      </c>
      <c r="J95" s="304">
        <v>45303</v>
      </c>
      <c r="K95" s="127"/>
      <c r="L95" s="121" t="s">
        <v>124</v>
      </c>
      <c r="M95" s="194" t="s">
        <v>389</v>
      </c>
      <c r="N95" s="262"/>
      <c r="O95" s="262"/>
      <c r="P95" s="271"/>
      <c r="Q95" s="321"/>
      <c r="R95" s="262"/>
      <c r="S95" s="262"/>
      <c r="T95" s="262"/>
      <c r="U95" s="262"/>
      <c r="V95" s="262"/>
      <c r="W95" s="326"/>
      <c r="X95" s="262"/>
      <c r="Y95" s="262"/>
      <c r="Z95" s="262">
        <v>252</v>
      </c>
      <c r="AA95" s="262"/>
      <c r="AB95" s="262"/>
      <c r="AC95" s="262"/>
      <c r="AD95" s="262"/>
      <c r="AE95" s="262"/>
      <c r="AF95" s="262"/>
      <c r="AG95" s="262"/>
      <c r="AH95" s="274"/>
      <c r="AI95" s="272">
        <f t="shared" si="3"/>
        <v>252</v>
      </c>
      <c r="AJ95" s="416">
        <v>42</v>
      </c>
    </row>
    <row r="96" spans="1:36" x14ac:dyDescent="0.3">
      <c r="A96" s="231"/>
      <c r="B96" s="208"/>
      <c r="C96" s="209"/>
      <c r="D96" s="337"/>
      <c r="E96" s="208"/>
      <c r="F96" s="208"/>
      <c r="G96" s="228">
        <f t="shared" si="2"/>
        <v>0</v>
      </c>
      <c r="I96" s="365">
        <v>39</v>
      </c>
      <c r="J96" s="304">
        <v>45303</v>
      </c>
      <c r="K96" s="127"/>
      <c r="L96" s="121" t="s">
        <v>125</v>
      </c>
      <c r="M96" s="194" t="s">
        <v>126</v>
      </c>
      <c r="N96" s="262"/>
      <c r="O96" s="262"/>
      <c r="P96" s="271"/>
      <c r="Q96" s="321"/>
      <c r="R96" s="262"/>
      <c r="S96" s="262"/>
      <c r="T96" s="262"/>
      <c r="U96" s="262"/>
      <c r="V96" s="262"/>
      <c r="W96" s="326"/>
      <c r="X96" s="262"/>
      <c r="Y96" s="262"/>
      <c r="Z96" s="262"/>
      <c r="AA96" s="262"/>
      <c r="AB96" s="262"/>
      <c r="AC96" s="262">
        <v>97.99</v>
      </c>
      <c r="AD96" s="262"/>
      <c r="AE96" s="262"/>
      <c r="AF96" s="262"/>
      <c r="AG96" s="262"/>
      <c r="AH96" s="274"/>
      <c r="AI96" s="272">
        <f t="shared" si="3"/>
        <v>97.99</v>
      </c>
      <c r="AJ96" s="416"/>
    </row>
    <row r="97" spans="1:36" x14ac:dyDescent="0.3">
      <c r="A97" s="231"/>
      <c r="B97" s="208"/>
      <c r="C97" s="209"/>
      <c r="D97" s="337"/>
      <c r="E97" s="208"/>
      <c r="F97" s="208"/>
      <c r="G97" s="228">
        <f t="shared" si="2"/>
        <v>0</v>
      </c>
      <c r="I97" s="355"/>
      <c r="J97" s="304">
        <v>45308</v>
      </c>
      <c r="K97" s="127" t="s">
        <v>78</v>
      </c>
      <c r="L97" s="121" t="s">
        <v>37</v>
      </c>
      <c r="M97" s="194"/>
      <c r="N97" s="262"/>
      <c r="O97" s="262"/>
      <c r="P97" s="271"/>
      <c r="Q97" s="321"/>
      <c r="R97" s="262"/>
      <c r="S97" s="262"/>
      <c r="T97" s="262"/>
      <c r="U97" s="262"/>
      <c r="V97" s="262">
        <v>38.64</v>
      </c>
      <c r="W97" s="326"/>
      <c r="X97" s="262"/>
      <c r="Y97" s="262"/>
      <c r="Z97" s="262"/>
      <c r="AA97" s="262"/>
      <c r="AB97" s="262"/>
      <c r="AC97" s="262"/>
      <c r="AD97" s="262"/>
      <c r="AE97" s="262"/>
      <c r="AF97" s="262">
        <v>38.64</v>
      </c>
      <c r="AG97" s="262"/>
      <c r="AH97" s="274"/>
      <c r="AI97" s="272">
        <f t="shared" si="3"/>
        <v>77.28</v>
      </c>
      <c r="AJ97" s="416"/>
    </row>
    <row r="98" spans="1:36" x14ac:dyDescent="0.3">
      <c r="A98" s="231"/>
      <c r="B98" s="208"/>
      <c r="C98" s="209"/>
      <c r="D98" s="337"/>
      <c r="E98" s="208"/>
      <c r="F98" s="208"/>
      <c r="G98" s="228">
        <f t="shared" si="2"/>
        <v>0</v>
      </c>
      <c r="I98" s="386" t="s">
        <v>402</v>
      </c>
      <c r="J98" s="388">
        <v>45313</v>
      </c>
      <c r="K98" s="389" t="s">
        <v>53</v>
      </c>
      <c r="L98" s="389" t="s">
        <v>80</v>
      </c>
      <c r="M98" s="390" t="s">
        <v>127</v>
      </c>
      <c r="N98" s="262"/>
      <c r="O98" s="262"/>
      <c r="P98" s="271"/>
      <c r="Q98" s="321"/>
      <c r="R98" s="262"/>
      <c r="S98" s="262"/>
      <c r="T98" s="262"/>
      <c r="U98" s="262"/>
      <c r="V98" s="262"/>
      <c r="W98" s="326"/>
      <c r="X98" s="262"/>
      <c r="Y98" s="262"/>
      <c r="Z98" s="262"/>
      <c r="AA98" s="262"/>
      <c r="AB98" s="262"/>
      <c r="AC98" s="262"/>
      <c r="AD98" s="393">
        <v>9.17</v>
      </c>
      <c r="AE98" s="262"/>
      <c r="AF98" s="262"/>
      <c r="AG98" s="262"/>
      <c r="AH98" s="274"/>
      <c r="AI98" s="272">
        <f t="shared" si="3"/>
        <v>9.17</v>
      </c>
      <c r="AJ98" s="416"/>
    </row>
    <row r="99" spans="1:36" x14ac:dyDescent="0.3">
      <c r="A99" s="231"/>
      <c r="B99" s="208"/>
      <c r="C99" s="209"/>
      <c r="D99" s="337"/>
      <c r="E99" s="208"/>
      <c r="F99" s="208"/>
      <c r="G99" s="228">
        <f t="shared" si="2"/>
        <v>0</v>
      </c>
      <c r="I99" s="365">
        <v>41</v>
      </c>
      <c r="J99" s="304">
        <v>45317</v>
      </c>
      <c r="K99" s="127" t="s">
        <v>53</v>
      </c>
      <c r="L99" s="121" t="s">
        <v>128</v>
      </c>
      <c r="M99" s="194" t="s">
        <v>129</v>
      </c>
      <c r="N99" s="262"/>
      <c r="O99" s="262"/>
      <c r="P99" s="271"/>
      <c r="Q99" s="321"/>
      <c r="R99" s="262"/>
      <c r="S99" s="262"/>
      <c r="T99" s="262"/>
      <c r="U99" s="262"/>
      <c r="V99" s="262"/>
      <c r="W99" s="326"/>
      <c r="X99" s="262"/>
      <c r="Y99" s="262"/>
      <c r="Z99" s="262"/>
      <c r="AA99" s="262"/>
      <c r="AB99" s="262"/>
      <c r="AC99" s="262"/>
      <c r="AD99" s="262"/>
      <c r="AE99" s="262"/>
      <c r="AF99" s="262"/>
      <c r="AG99" s="262"/>
      <c r="AH99" s="274">
        <v>190.56</v>
      </c>
      <c r="AI99" s="272">
        <f t="shared" si="3"/>
        <v>190.56</v>
      </c>
      <c r="AJ99" s="416">
        <v>31.76</v>
      </c>
    </row>
    <row r="100" spans="1:36" x14ac:dyDescent="0.3">
      <c r="A100" s="231"/>
      <c r="B100" s="208"/>
      <c r="C100" s="209"/>
      <c r="D100" s="337"/>
      <c r="E100" s="208"/>
      <c r="F100" s="208"/>
      <c r="G100" s="228">
        <f t="shared" si="2"/>
        <v>0</v>
      </c>
      <c r="I100" s="365">
        <v>42</v>
      </c>
      <c r="J100" s="304">
        <v>45320</v>
      </c>
      <c r="K100" s="127"/>
      <c r="L100" s="121" t="s">
        <v>91</v>
      </c>
      <c r="M100" s="194" t="s">
        <v>130</v>
      </c>
      <c r="N100" s="262"/>
      <c r="O100" s="262"/>
      <c r="P100" s="271"/>
      <c r="Q100" s="321"/>
      <c r="R100" s="262"/>
      <c r="S100" s="262"/>
      <c r="T100" s="262"/>
      <c r="U100" s="262"/>
      <c r="V100" s="262"/>
      <c r="W100" s="326"/>
      <c r="X100" s="262"/>
      <c r="Y100" s="262">
        <v>300</v>
      </c>
      <c r="Z100" s="262"/>
      <c r="AA100" s="262"/>
      <c r="AB100" s="262"/>
      <c r="AC100" s="262"/>
      <c r="AD100" s="262"/>
      <c r="AE100" s="262"/>
      <c r="AF100" s="262"/>
      <c r="AG100" s="262"/>
      <c r="AH100" s="274"/>
      <c r="AI100" s="272">
        <f t="shared" si="3"/>
        <v>300</v>
      </c>
      <c r="AJ100" s="416"/>
    </row>
    <row r="101" spans="1:36" x14ac:dyDescent="0.3">
      <c r="A101" s="231"/>
      <c r="B101" s="208"/>
      <c r="C101" s="209"/>
      <c r="D101" s="337"/>
      <c r="E101" s="208"/>
      <c r="F101" s="208"/>
      <c r="G101" s="228">
        <f t="shared" si="2"/>
        <v>0</v>
      </c>
      <c r="I101" s="355"/>
      <c r="J101" s="304">
        <v>45321</v>
      </c>
      <c r="K101" s="127" t="s">
        <v>81</v>
      </c>
      <c r="L101" s="121" t="s">
        <v>105</v>
      </c>
      <c r="M101" s="194"/>
      <c r="N101" s="262">
        <v>1193.8900000000001</v>
      </c>
      <c r="O101" s="262"/>
      <c r="P101" s="271"/>
      <c r="Q101" s="321"/>
      <c r="R101" s="262"/>
      <c r="S101" s="262"/>
      <c r="T101" s="262"/>
      <c r="U101" s="262"/>
      <c r="V101" s="262"/>
      <c r="W101" s="326"/>
      <c r="X101" s="262"/>
      <c r="Y101" s="262"/>
      <c r="Z101" s="262"/>
      <c r="AA101" s="262"/>
      <c r="AB101" s="262"/>
      <c r="AC101" s="262"/>
      <c r="AD101" s="262"/>
      <c r="AE101" s="262"/>
      <c r="AF101" s="262"/>
      <c r="AG101" s="262"/>
      <c r="AH101" s="274"/>
      <c r="AI101" s="272">
        <f t="shared" si="3"/>
        <v>1193.8900000000001</v>
      </c>
      <c r="AJ101" s="416"/>
    </row>
    <row r="102" spans="1:36" x14ac:dyDescent="0.3">
      <c r="A102" s="231"/>
      <c r="B102" s="208"/>
      <c r="C102" s="209"/>
      <c r="D102" s="337"/>
      <c r="E102" s="208"/>
      <c r="F102" s="208"/>
      <c r="G102" s="228">
        <f t="shared" si="2"/>
        <v>0</v>
      </c>
      <c r="I102" s="355"/>
      <c r="J102" s="304">
        <v>45321</v>
      </c>
      <c r="K102" s="127" t="s">
        <v>81</v>
      </c>
      <c r="L102" s="121" t="s">
        <v>131</v>
      </c>
      <c r="M102" s="194"/>
      <c r="N102" s="262"/>
      <c r="O102" s="262"/>
      <c r="P102" s="271">
        <v>357.3</v>
      </c>
      <c r="Q102" s="321"/>
      <c r="R102" s="262"/>
      <c r="S102" s="262"/>
      <c r="T102" s="262"/>
      <c r="U102" s="262"/>
      <c r="V102" s="262"/>
      <c r="W102" s="326"/>
      <c r="X102" s="262"/>
      <c r="Y102" s="262"/>
      <c r="Z102" s="262"/>
      <c r="AA102" s="262"/>
      <c r="AB102" s="262"/>
      <c r="AC102" s="262"/>
      <c r="AD102" s="262"/>
      <c r="AE102" s="262"/>
      <c r="AF102" s="262"/>
      <c r="AG102" s="262"/>
      <c r="AH102" s="274"/>
      <c r="AI102" s="272">
        <f t="shared" si="3"/>
        <v>357.3</v>
      </c>
      <c r="AJ102" s="416"/>
    </row>
    <row r="103" spans="1:36" x14ac:dyDescent="0.3">
      <c r="A103" s="231"/>
      <c r="B103" s="208"/>
      <c r="C103" s="209"/>
      <c r="D103" s="337"/>
      <c r="E103" s="208"/>
      <c r="F103" s="208"/>
      <c r="G103" s="228">
        <f t="shared" si="2"/>
        <v>0</v>
      </c>
      <c r="I103" s="355"/>
      <c r="J103" s="304">
        <v>45321</v>
      </c>
      <c r="K103" s="127" t="s">
        <v>81</v>
      </c>
      <c r="L103" s="121" t="s">
        <v>51</v>
      </c>
      <c r="M103" s="194"/>
      <c r="N103" s="262"/>
      <c r="O103" s="262">
        <v>153.47999999999999</v>
      </c>
      <c r="P103" s="271"/>
      <c r="Q103" s="321"/>
      <c r="R103" s="262"/>
      <c r="S103" s="262"/>
      <c r="T103" s="262"/>
      <c r="U103" s="262"/>
      <c r="V103" s="262"/>
      <c r="W103" s="326"/>
      <c r="X103" s="262"/>
      <c r="Y103" s="262"/>
      <c r="Z103" s="262"/>
      <c r="AA103" s="262"/>
      <c r="AB103" s="262"/>
      <c r="AC103" s="262"/>
      <c r="AD103" s="262"/>
      <c r="AE103" s="262"/>
      <c r="AF103" s="262"/>
      <c r="AG103" s="262"/>
      <c r="AH103" s="274"/>
      <c r="AI103" s="272">
        <f t="shared" si="3"/>
        <v>153.47999999999999</v>
      </c>
      <c r="AJ103" s="416"/>
    </row>
    <row r="104" spans="1:36" x14ac:dyDescent="0.3">
      <c r="A104" s="231"/>
      <c r="B104" s="208"/>
      <c r="C104" s="209"/>
      <c r="D104" s="337"/>
      <c r="E104" s="208"/>
      <c r="F104" s="208"/>
      <c r="G104" s="228">
        <f t="shared" si="2"/>
        <v>0</v>
      </c>
      <c r="I104" s="355"/>
      <c r="J104" s="304">
        <v>45321</v>
      </c>
      <c r="K104" s="127" t="s">
        <v>81</v>
      </c>
      <c r="L104" s="121" t="s">
        <v>105</v>
      </c>
      <c r="M104" s="194"/>
      <c r="N104" s="262"/>
      <c r="O104" s="262"/>
      <c r="P104" s="271"/>
      <c r="Q104" s="321"/>
      <c r="R104" s="262"/>
      <c r="S104" s="262">
        <v>45</v>
      </c>
      <c r="T104" s="262"/>
      <c r="U104" s="262"/>
      <c r="V104" s="262"/>
      <c r="W104" s="326"/>
      <c r="X104" s="262"/>
      <c r="Y104" s="262"/>
      <c r="Z104" s="262"/>
      <c r="AA104" s="262"/>
      <c r="AB104" s="262"/>
      <c r="AC104" s="262"/>
      <c r="AD104" s="262"/>
      <c r="AE104" s="262"/>
      <c r="AF104" s="262"/>
      <c r="AG104" s="262"/>
      <c r="AH104" s="274"/>
      <c r="AI104" s="272">
        <f t="shared" si="3"/>
        <v>45</v>
      </c>
      <c r="AJ104" s="416"/>
    </row>
    <row r="105" spans="1:36" x14ac:dyDescent="0.3">
      <c r="A105" s="231"/>
      <c r="B105" s="208"/>
      <c r="C105" s="209"/>
      <c r="D105" s="337"/>
      <c r="E105" s="208"/>
      <c r="F105" s="208"/>
      <c r="G105" s="228">
        <f t="shared" si="2"/>
        <v>0</v>
      </c>
      <c r="I105" s="365">
        <v>43</v>
      </c>
      <c r="J105" s="304">
        <v>45324</v>
      </c>
      <c r="K105" s="127" t="s">
        <v>53</v>
      </c>
      <c r="L105" s="121" t="s">
        <v>132</v>
      </c>
      <c r="M105" s="194" t="s">
        <v>133</v>
      </c>
      <c r="N105" s="262"/>
      <c r="O105" s="262"/>
      <c r="P105" s="271"/>
      <c r="Q105" s="321"/>
      <c r="R105" s="262"/>
      <c r="S105" s="262"/>
      <c r="T105" s="262"/>
      <c r="U105" s="262"/>
      <c r="V105" s="262">
        <v>155.87</v>
      </c>
      <c r="W105" s="326"/>
      <c r="X105" s="262"/>
      <c r="Y105" s="262"/>
      <c r="Z105" s="262"/>
      <c r="AA105" s="262"/>
      <c r="AB105" s="262"/>
      <c r="AC105" s="262"/>
      <c r="AD105" s="262"/>
      <c r="AE105" s="262"/>
      <c r="AF105" s="262"/>
      <c r="AG105" s="262"/>
      <c r="AH105" s="274"/>
      <c r="AI105" s="272">
        <f t="shared" si="3"/>
        <v>155.87</v>
      </c>
      <c r="AJ105" s="416">
        <v>25.98</v>
      </c>
    </row>
    <row r="106" spans="1:36" x14ac:dyDescent="0.3">
      <c r="A106" s="231"/>
      <c r="B106" s="208"/>
      <c r="C106" s="209"/>
      <c r="D106" s="337"/>
      <c r="E106" s="208"/>
      <c r="F106" s="208"/>
      <c r="G106" s="228">
        <f t="shared" si="2"/>
        <v>0</v>
      </c>
      <c r="I106" s="365">
        <v>44</v>
      </c>
      <c r="J106" s="304">
        <v>45327</v>
      </c>
      <c r="K106" s="127"/>
      <c r="L106" s="121" t="s">
        <v>390</v>
      </c>
      <c r="M106" s="194" t="s">
        <v>134</v>
      </c>
      <c r="N106" s="262"/>
      <c r="O106" s="262"/>
      <c r="P106" s="271"/>
      <c r="Q106" s="321"/>
      <c r="R106" s="262"/>
      <c r="S106" s="262"/>
      <c r="T106" s="262"/>
      <c r="U106" s="262"/>
      <c r="V106" s="262"/>
      <c r="W106" s="326"/>
      <c r="X106" s="262"/>
      <c r="Y106" s="262">
        <v>300</v>
      </c>
      <c r="Z106" s="262"/>
      <c r="AA106" s="262"/>
      <c r="AB106" s="262"/>
      <c r="AC106" s="262"/>
      <c r="AD106" s="262"/>
      <c r="AE106" s="262"/>
      <c r="AF106" s="262"/>
      <c r="AG106" s="262"/>
      <c r="AH106" s="274"/>
      <c r="AI106" s="272">
        <f t="shared" si="3"/>
        <v>300</v>
      </c>
      <c r="AJ106" s="412"/>
    </row>
    <row r="107" spans="1:36" x14ac:dyDescent="0.3">
      <c r="A107" s="231"/>
      <c r="B107" s="208"/>
      <c r="C107" s="209"/>
      <c r="D107" s="337"/>
      <c r="E107" s="208"/>
      <c r="F107" s="208"/>
      <c r="G107" s="228">
        <f t="shared" si="2"/>
        <v>0</v>
      </c>
      <c r="I107" s="366">
        <v>44.5</v>
      </c>
      <c r="J107" s="304">
        <v>45327</v>
      </c>
      <c r="K107" s="127"/>
      <c r="L107" s="121" t="s">
        <v>51</v>
      </c>
      <c r="M107" s="194" t="s">
        <v>135</v>
      </c>
      <c r="N107" s="262"/>
      <c r="O107" s="262">
        <v>223.47</v>
      </c>
      <c r="P107" s="271"/>
      <c r="Q107" s="321"/>
      <c r="R107" s="262"/>
      <c r="S107" s="262"/>
      <c r="T107" s="262"/>
      <c r="U107" s="262"/>
      <c r="V107" s="262"/>
      <c r="W107" s="326"/>
      <c r="X107" s="262"/>
      <c r="Y107" s="262"/>
      <c r="Z107" s="262"/>
      <c r="AA107" s="262"/>
      <c r="AB107" s="262"/>
      <c r="AC107" s="262"/>
      <c r="AD107" s="262"/>
      <c r="AE107" s="262"/>
      <c r="AF107" s="262"/>
      <c r="AG107" s="262"/>
      <c r="AH107" s="274"/>
      <c r="AI107" s="272">
        <f t="shared" si="3"/>
        <v>223.47</v>
      </c>
      <c r="AJ107" s="412"/>
    </row>
    <row r="108" spans="1:36" x14ac:dyDescent="0.3">
      <c r="A108" s="231"/>
      <c r="B108" s="208"/>
      <c r="C108" s="209"/>
      <c r="D108" s="337"/>
      <c r="E108" s="208"/>
      <c r="F108" s="208"/>
      <c r="G108" s="228">
        <f t="shared" si="2"/>
        <v>0</v>
      </c>
      <c r="I108" s="365">
        <v>45</v>
      </c>
      <c r="J108" s="304">
        <v>45329</v>
      </c>
      <c r="K108" s="127"/>
      <c r="L108" s="121" t="s">
        <v>136</v>
      </c>
      <c r="M108" s="194" t="s">
        <v>137</v>
      </c>
      <c r="N108" s="262"/>
      <c r="O108" s="262"/>
      <c r="P108" s="271"/>
      <c r="Q108" s="321"/>
      <c r="R108" s="262"/>
      <c r="S108" s="262"/>
      <c r="T108" s="262"/>
      <c r="U108" s="262"/>
      <c r="V108" s="262">
        <v>79.989999999999995</v>
      </c>
      <c r="W108" s="326"/>
      <c r="X108" s="262"/>
      <c r="Y108" s="262"/>
      <c r="Z108" s="262"/>
      <c r="AA108" s="262"/>
      <c r="AB108" s="262"/>
      <c r="AC108" s="262"/>
      <c r="AD108" s="262"/>
      <c r="AE108" s="262"/>
      <c r="AF108" s="262"/>
      <c r="AG108" s="262"/>
      <c r="AH108" s="274"/>
      <c r="AI108" s="272">
        <f t="shared" si="3"/>
        <v>79.989999999999995</v>
      </c>
      <c r="AJ108" s="412"/>
    </row>
    <row r="109" spans="1:36" x14ac:dyDescent="0.3">
      <c r="A109" s="231"/>
      <c r="B109" s="208"/>
      <c r="C109" s="209"/>
      <c r="D109" s="337"/>
      <c r="E109" s="208"/>
      <c r="F109" s="208"/>
      <c r="G109" s="228">
        <f t="shared" si="2"/>
        <v>0</v>
      </c>
      <c r="I109" s="365">
        <v>46</v>
      </c>
      <c r="J109" s="304">
        <v>45334</v>
      </c>
      <c r="K109" s="127"/>
      <c r="L109" s="121" t="s">
        <v>51</v>
      </c>
      <c r="M109" s="194"/>
      <c r="N109" s="262"/>
      <c r="O109" s="262">
        <v>69.8</v>
      </c>
      <c r="P109" s="271"/>
      <c r="Q109" s="321"/>
      <c r="R109" s="262"/>
      <c r="S109" s="262"/>
      <c r="T109" s="262"/>
      <c r="U109" s="262"/>
      <c r="V109" s="262"/>
      <c r="W109" s="326"/>
      <c r="X109" s="262"/>
      <c r="Y109" s="262"/>
      <c r="Z109" s="262"/>
      <c r="AA109" s="262"/>
      <c r="AB109" s="262"/>
      <c r="AC109" s="262"/>
      <c r="AD109" s="262"/>
      <c r="AE109" s="262"/>
      <c r="AF109" s="262"/>
      <c r="AG109" s="262"/>
      <c r="AH109" s="274"/>
      <c r="AI109" s="272">
        <f t="shared" si="3"/>
        <v>69.8</v>
      </c>
      <c r="AJ109" s="412"/>
    </row>
    <row r="110" spans="1:36" x14ac:dyDescent="0.3">
      <c r="A110" s="231"/>
      <c r="B110" s="208"/>
      <c r="C110" s="209"/>
      <c r="D110" s="337"/>
      <c r="E110" s="208"/>
      <c r="F110" s="208"/>
      <c r="G110" s="228">
        <f t="shared" si="2"/>
        <v>0</v>
      </c>
      <c r="I110" s="365">
        <v>47</v>
      </c>
      <c r="J110" s="304">
        <v>45338</v>
      </c>
      <c r="K110" s="127"/>
      <c r="L110" s="121" t="s">
        <v>125</v>
      </c>
      <c r="M110" s="194" t="s">
        <v>138</v>
      </c>
      <c r="N110" s="262"/>
      <c r="O110" s="262"/>
      <c r="P110" s="271"/>
      <c r="Q110" s="321"/>
      <c r="R110" s="262"/>
      <c r="S110" s="262"/>
      <c r="T110" s="262"/>
      <c r="U110" s="262"/>
      <c r="V110" s="262"/>
      <c r="W110" s="326"/>
      <c r="X110" s="262"/>
      <c r="Y110" s="262"/>
      <c r="Z110" s="262"/>
      <c r="AA110" s="262"/>
      <c r="AB110" s="262"/>
      <c r="AC110" s="262"/>
      <c r="AD110" s="262">
        <v>120</v>
      </c>
      <c r="AE110" s="262"/>
      <c r="AF110" s="262"/>
      <c r="AG110" s="262"/>
      <c r="AH110" s="274"/>
      <c r="AI110" s="272">
        <f t="shared" ref="AI110:AI129" si="4">SUM(N110:AH110)</f>
        <v>120</v>
      </c>
      <c r="AJ110" s="412"/>
    </row>
    <row r="111" spans="1:36" x14ac:dyDescent="0.3">
      <c r="A111" s="231"/>
      <c r="B111" s="208"/>
      <c r="C111" s="209"/>
      <c r="D111" s="337"/>
      <c r="E111" s="208"/>
      <c r="F111" s="208"/>
      <c r="G111" s="228">
        <f t="shared" si="2"/>
        <v>0</v>
      </c>
      <c r="I111" s="355"/>
      <c r="J111" s="297">
        <v>45341</v>
      </c>
      <c r="K111" s="201" t="s">
        <v>78</v>
      </c>
      <c r="L111" s="259" t="s">
        <v>37</v>
      </c>
      <c r="Q111" s="321"/>
      <c r="R111" s="262"/>
      <c r="V111" s="262">
        <v>38.64</v>
      </c>
      <c r="W111" s="326"/>
      <c r="X111" s="262"/>
      <c r="Y111" s="262"/>
      <c r="Z111" s="262"/>
      <c r="AA111" s="262"/>
      <c r="AB111" s="262"/>
      <c r="AC111" s="262"/>
      <c r="AD111" s="262"/>
      <c r="AE111" s="262"/>
      <c r="AF111" s="262">
        <v>38.64</v>
      </c>
      <c r="AG111" s="262"/>
      <c r="AH111" s="274"/>
      <c r="AI111" s="272">
        <f t="shared" si="4"/>
        <v>77.28</v>
      </c>
      <c r="AJ111" s="412"/>
    </row>
    <row r="112" spans="1:36" x14ac:dyDescent="0.3">
      <c r="A112" s="231"/>
      <c r="B112" s="208"/>
      <c r="C112" s="209"/>
      <c r="D112" s="337"/>
      <c r="E112" s="208"/>
      <c r="F112" s="208"/>
      <c r="G112" s="228">
        <f t="shared" si="2"/>
        <v>0</v>
      </c>
      <c r="I112" s="386" t="s">
        <v>403</v>
      </c>
      <c r="J112" s="388">
        <v>45341</v>
      </c>
      <c r="K112" s="389"/>
      <c r="L112" s="389" t="s">
        <v>80</v>
      </c>
      <c r="M112" s="390" t="s">
        <v>61</v>
      </c>
      <c r="N112" s="262"/>
      <c r="O112" s="262"/>
      <c r="P112" s="271"/>
      <c r="Q112" s="321"/>
      <c r="R112" s="262"/>
      <c r="S112" s="262"/>
      <c r="T112" s="262"/>
      <c r="U112" s="262"/>
      <c r="V112" s="262"/>
      <c r="W112" s="326"/>
      <c r="X112" s="262"/>
      <c r="Y112" s="262"/>
      <c r="Z112" s="262"/>
      <c r="AA112" s="262"/>
      <c r="AB112" s="262"/>
      <c r="AC112" s="262"/>
      <c r="AD112" s="262">
        <v>13.04</v>
      </c>
      <c r="AE112" s="262"/>
      <c r="AF112" s="262"/>
      <c r="AG112" s="262"/>
      <c r="AH112" s="274"/>
      <c r="AI112" s="272">
        <f t="shared" si="4"/>
        <v>13.04</v>
      </c>
      <c r="AJ112" s="412"/>
    </row>
    <row r="113" spans="1:36" x14ac:dyDescent="0.3">
      <c r="A113" s="231"/>
      <c r="B113" s="208"/>
      <c r="C113" s="209"/>
      <c r="D113" s="337"/>
      <c r="E113" s="208"/>
      <c r="F113" s="208"/>
      <c r="G113" s="228">
        <f t="shared" si="2"/>
        <v>0</v>
      </c>
      <c r="I113" s="355"/>
      <c r="J113" s="304">
        <v>45351</v>
      </c>
      <c r="K113" s="127"/>
      <c r="L113" s="121" t="s">
        <v>105</v>
      </c>
      <c r="M113" s="194" t="s">
        <v>139</v>
      </c>
      <c r="N113" s="262">
        <v>1193.8900000000001</v>
      </c>
      <c r="O113" s="262"/>
      <c r="P113" s="271"/>
      <c r="Q113" s="321"/>
      <c r="R113" s="262"/>
      <c r="S113" s="262"/>
      <c r="T113" s="262"/>
      <c r="U113" s="262"/>
      <c r="V113" s="262"/>
      <c r="W113" s="326"/>
      <c r="X113" s="262"/>
      <c r="Y113" s="262"/>
      <c r="Z113" s="262"/>
      <c r="AA113" s="262"/>
      <c r="AB113" s="262"/>
      <c r="AC113" s="262"/>
      <c r="AD113" s="262"/>
      <c r="AE113" s="262"/>
      <c r="AF113" s="262"/>
      <c r="AG113" s="262"/>
      <c r="AH113" s="274"/>
      <c r="AI113" s="272">
        <f t="shared" si="4"/>
        <v>1193.8900000000001</v>
      </c>
      <c r="AJ113" s="412"/>
    </row>
    <row r="114" spans="1:36" x14ac:dyDescent="0.3">
      <c r="A114" s="231"/>
      <c r="B114" s="208"/>
      <c r="C114" s="209"/>
      <c r="D114" s="337"/>
      <c r="E114" s="208"/>
      <c r="F114" s="208"/>
      <c r="G114" s="228">
        <f t="shared" si="2"/>
        <v>0</v>
      </c>
      <c r="I114" s="355"/>
      <c r="J114" s="304">
        <v>45351</v>
      </c>
      <c r="K114" s="127"/>
      <c r="L114" s="121" t="s">
        <v>131</v>
      </c>
      <c r="M114" s="194" t="s">
        <v>50</v>
      </c>
      <c r="N114" s="262"/>
      <c r="O114" s="262"/>
      <c r="P114" s="271">
        <v>357.3</v>
      </c>
      <c r="Q114" s="321"/>
      <c r="R114" s="262"/>
      <c r="S114" s="262"/>
      <c r="T114" s="262"/>
      <c r="U114" s="262"/>
      <c r="V114" s="262"/>
      <c r="W114" s="326"/>
      <c r="X114" s="262"/>
      <c r="Y114" s="262"/>
      <c r="Z114" s="262"/>
      <c r="AA114" s="262"/>
      <c r="AB114" s="262"/>
      <c r="AC114" s="262"/>
      <c r="AD114" s="262"/>
      <c r="AE114" s="262"/>
      <c r="AF114" s="262"/>
      <c r="AG114" s="262"/>
      <c r="AH114" s="274"/>
      <c r="AI114" s="272">
        <f t="shared" si="4"/>
        <v>357.3</v>
      </c>
      <c r="AJ114" s="412"/>
    </row>
    <row r="115" spans="1:36" x14ac:dyDescent="0.3">
      <c r="A115" s="231"/>
      <c r="B115" s="208"/>
      <c r="C115" s="209"/>
      <c r="D115" s="337"/>
      <c r="E115" s="208"/>
      <c r="F115" s="208"/>
      <c r="G115" s="228">
        <f t="shared" si="2"/>
        <v>0</v>
      </c>
      <c r="I115" s="355"/>
      <c r="J115" s="304">
        <v>45351</v>
      </c>
      <c r="K115" s="127"/>
      <c r="L115" s="121" t="s">
        <v>51</v>
      </c>
      <c r="M115" s="194"/>
      <c r="N115" s="262"/>
      <c r="O115" s="262">
        <v>153.47999999999999</v>
      </c>
      <c r="P115" s="271"/>
      <c r="Q115" s="321"/>
      <c r="R115" s="262"/>
      <c r="S115" s="262"/>
      <c r="T115" s="262"/>
      <c r="U115" s="262"/>
      <c r="V115" s="262"/>
      <c r="W115" s="326"/>
      <c r="X115" s="262"/>
      <c r="Y115" s="262"/>
      <c r="Z115" s="262"/>
      <c r="AA115" s="262"/>
      <c r="AB115" s="262"/>
      <c r="AC115" s="262"/>
      <c r="AD115" s="262"/>
      <c r="AE115" s="262"/>
      <c r="AF115" s="262"/>
      <c r="AG115" s="262"/>
      <c r="AH115" s="274"/>
      <c r="AI115" s="272">
        <f t="shared" si="4"/>
        <v>153.47999999999999</v>
      </c>
      <c r="AJ115" s="412"/>
    </row>
    <row r="116" spans="1:36" x14ac:dyDescent="0.3">
      <c r="A116" s="231"/>
      <c r="B116" s="208"/>
      <c r="C116" s="209"/>
      <c r="D116" s="337"/>
      <c r="E116" s="208"/>
      <c r="F116" s="208"/>
      <c r="G116" s="228">
        <f t="shared" si="2"/>
        <v>0</v>
      </c>
      <c r="I116" s="355"/>
      <c r="J116" s="304">
        <v>45351</v>
      </c>
      <c r="L116" s="259" t="s">
        <v>105</v>
      </c>
      <c r="M116" s="203" t="s">
        <v>75</v>
      </c>
      <c r="Q116" s="321"/>
      <c r="R116" s="262"/>
      <c r="S116" s="198">
        <v>45</v>
      </c>
      <c r="W116" s="326"/>
      <c r="AI116" s="272">
        <f t="shared" si="4"/>
        <v>45</v>
      </c>
      <c r="AJ116" s="412"/>
    </row>
    <row r="117" spans="1:36" x14ac:dyDescent="0.3">
      <c r="A117" s="231"/>
      <c r="B117" s="208"/>
      <c r="C117" s="209"/>
      <c r="D117" s="337"/>
      <c r="E117" s="208"/>
      <c r="F117" s="208"/>
      <c r="G117" s="228">
        <f t="shared" si="2"/>
        <v>0</v>
      </c>
      <c r="I117" s="392" t="s">
        <v>404</v>
      </c>
      <c r="J117" s="388">
        <v>45352</v>
      </c>
      <c r="K117" s="389"/>
      <c r="L117" s="389" t="s">
        <v>71</v>
      </c>
      <c r="M117" s="390" t="s">
        <v>140</v>
      </c>
      <c r="N117" s="262"/>
      <c r="O117" s="262"/>
      <c r="P117" s="271"/>
      <c r="Q117" s="321"/>
      <c r="R117" s="262"/>
      <c r="S117" s="262"/>
      <c r="T117" s="262"/>
      <c r="U117" s="262">
        <v>3.45</v>
      </c>
      <c r="V117" s="262"/>
      <c r="W117" s="326"/>
      <c r="X117" s="262"/>
      <c r="Y117" s="262"/>
      <c r="Z117" s="262"/>
      <c r="AA117" s="262"/>
      <c r="AB117" s="262"/>
      <c r="AC117" s="262"/>
      <c r="AD117" s="262"/>
      <c r="AE117" s="262"/>
      <c r="AF117" s="262"/>
      <c r="AG117" s="262"/>
      <c r="AH117" s="274"/>
      <c r="AI117" s="272">
        <f t="shared" si="4"/>
        <v>3.45</v>
      </c>
      <c r="AJ117" s="412"/>
    </row>
    <row r="118" spans="1:36" x14ac:dyDescent="0.3">
      <c r="A118" s="231"/>
      <c r="B118" s="208"/>
      <c r="C118" s="209"/>
      <c r="D118" s="337"/>
      <c r="E118" s="208"/>
      <c r="F118" s="208"/>
      <c r="G118" s="228">
        <f t="shared" si="2"/>
        <v>0</v>
      </c>
      <c r="I118" s="365">
        <v>49</v>
      </c>
      <c r="J118" s="304">
        <v>45359</v>
      </c>
      <c r="K118" s="127"/>
      <c r="L118" s="121" t="s">
        <v>35</v>
      </c>
      <c r="M118" s="194" t="s">
        <v>126</v>
      </c>
      <c r="N118" s="262"/>
      <c r="O118" s="262"/>
      <c r="P118" s="271"/>
      <c r="Q118" s="321"/>
      <c r="R118" s="262"/>
      <c r="S118" s="262"/>
      <c r="T118" s="262"/>
      <c r="V118" s="262"/>
      <c r="W118" s="326"/>
      <c r="X118" s="262"/>
      <c r="Y118" s="262"/>
      <c r="Z118" s="262"/>
      <c r="AA118" s="262"/>
      <c r="AB118" s="262"/>
      <c r="AC118" s="262">
        <v>491.66</v>
      </c>
      <c r="AD118" s="262"/>
      <c r="AE118" s="262"/>
      <c r="AF118" s="262"/>
      <c r="AG118" s="262"/>
      <c r="AH118" s="274"/>
      <c r="AI118" s="272">
        <f t="shared" si="4"/>
        <v>491.66</v>
      </c>
      <c r="AJ118" s="412"/>
    </row>
    <row r="119" spans="1:36" x14ac:dyDescent="0.3">
      <c r="A119" s="231"/>
      <c r="B119" s="208"/>
      <c r="C119" s="209"/>
      <c r="D119" s="337"/>
      <c r="E119" s="208"/>
      <c r="F119" s="208"/>
      <c r="G119" s="228">
        <f t="shared" si="2"/>
        <v>0</v>
      </c>
      <c r="I119" s="365">
        <v>50</v>
      </c>
      <c r="J119" s="304">
        <v>45362</v>
      </c>
      <c r="K119" s="127"/>
      <c r="L119" s="121" t="s">
        <v>35</v>
      </c>
      <c r="M119" s="194" t="s">
        <v>141</v>
      </c>
      <c r="N119" s="262"/>
      <c r="O119" s="262"/>
      <c r="P119" s="271"/>
      <c r="Q119" s="321"/>
      <c r="R119" s="262"/>
      <c r="S119" s="262"/>
      <c r="T119" s="262"/>
      <c r="U119" s="262">
        <v>75</v>
      </c>
      <c r="V119" s="262"/>
      <c r="W119" s="326"/>
      <c r="X119" s="262"/>
      <c r="Y119" s="262"/>
      <c r="Z119" s="262"/>
      <c r="AA119" s="262"/>
      <c r="AB119" s="262"/>
      <c r="AC119" s="262"/>
      <c r="AD119" s="262"/>
      <c r="AE119" s="262"/>
      <c r="AF119" s="262"/>
      <c r="AG119" s="262"/>
      <c r="AH119" s="274"/>
      <c r="AI119" s="272">
        <f t="shared" si="4"/>
        <v>75</v>
      </c>
      <c r="AJ119" s="412"/>
    </row>
    <row r="120" spans="1:36" x14ac:dyDescent="0.3">
      <c r="A120" s="231"/>
      <c r="B120" s="208"/>
      <c r="C120" s="209"/>
      <c r="D120" s="337"/>
      <c r="E120" s="208"/>
      <c r="F120" s="208"/>
      <c r="G120" s="228">
        <f t="shared" si="2"/>
        <v>0</v>
      </c>
      <c r="I120" s="355"/>
      <c r="J120" s="304">
        <v>45369</v>
      </c>
      <c r="K120" s="127" t="s">
        <v>78</v>
      </c>
      <c r="L120" s="121" t="s">
        <v>37</v>
      </c>
      <c r="M120" s="194"/>
      <c r="N120" s="262"/>
      <c r="O120" s="262"/>
      <c r="P120" s="271"/>
      <c r="Q120" s="321"/>
      <c r="R120" s="262"/>
      <c r="S120" s="262"/>
      <c r="T120" s="262"/>
      <c r="U120" s="262"/>
      <c r="V120" s="262">
        <f>77.28/2</f>
        <v>38.64</v>
      </c>
      <c r="W120" s="326"/>
      <c r="X120" s="262"/>
      <c r="Y120" s="262"/>
      <c r="Z120" s="262"/>
      <c r="AA120" s="262"/>
      <c r="AB120" s="262"/>
      <c r="AC120" s="262"/>
      <c r="AD120" s="262"/>
      <c r="AE120" s="262"/>
      <c r="AF120" s="262">
        <f>77.28/2</f>
        <v>38.64</v>
      </c>
      <c r="AG120" s="262"/>
      <c r="AH120" s="274"/>
      <c r="AI120" s="272">
        <f t="shared" si="4"/>
        <v>77.28</v>
      </c>
      <c r="AJ120" s="412"/>
    </row>
    <row r="121" spans="1:36" x14ac:dyDescent="0.3">
      <c r="A121" s="231"/>
      <c r="B121" s="208"/>
      <c r="C121" s="209"/>
      <c r="D121" s="337"/>
      <c r="E121" s="208"/>
      <c r="F121" s="208"/>
      <c r="G121" s="228">
        <f t="shared" si="2"/>
        <v>0</v>
      </c>
      <c r="I121" s="365">
        <v>51</v>
      </c>
      <c r="J121" s="304">
        <v>45373</v>
      </c>
      <c r="K121" s="127"/>
      <c r="L121" s="121" t="s">
        <v>116</v>
      </c>
      <c r="M121" s="194"/>
      <c r="N121" s="262"/>
      <c r="O121" s="262"/>
      <c r="P121" s="271"/>
      <c r="Q121" s="321"/>
      <c r="R121" s="262"/>
      <c r="S121" s="262"/>
      <c r="T121" s="262"/>
      <c r="U121" s="262"/>
      <c r="V121" s="262"/>
      <c r="W121" s="326"/>
      <c r="X121" s="262"/>
      <c r="Y121" s="262">
        <v>90</v>
      </c>
      <c r="Z121" s="262"/>
      <c r="AA121" s="262"/>
      <c r="AB121" s="262"/>
      <c r="AC121" s="262"/>
      <c r="AD121" s="262"/>
      <c r="AE121" s="262"/>
      <c r="AF121" s="262"/>
      <c r="AG121" s="262"/>
      <c r="AH121" s="274"/>
      <c r="AI121" s="272">
        <f t="shared" si="4"/>
        <v>90</v>
      </c>
      <c r="AJ121" s="412">
        <v>15</v>
      </c>
    </row>
    <row r="122" spans="1:36" x14ac:dyDescent="0.3">
      <c r="A122" s="231"/>
      <c r="B122" s="208"/>
      <c r="C122" s="209"/>
      <c r="D122" s="337"/>
      <c r="E122" s="208"/>
      <c r="F122" s="208"/>
      <c r="G122" s="228">
        <f t="shared" si="2"/>
        <v>0</v>
      </c>
      <c r="I122" s="391"/>
      <c r="J122" s="304">
        <v>45377</v>
      </c>
      <c r="K122" s="127"/>
      <c r="L122" s="121" t="s">
        <v>381</v>
      </c>
      <c r="M122" s="194" t="s">
        <v>382</v>
      </c>
      <c r="N122" s="262"/>
      <c r="O122" s="262"/>
      <c r="P122" s="271"/>
      <c r="Q122" s="321"/>
      <c r="R122" s="262"/>
      <c r="S122" s="262"/>
      <c r="T122" s="262"/>
      <c r="U122" s="262"/>
      <c r="V122" s="262"/>
      <c r="W122" s="326"/>
      <c r="X122" s="262"/>
      <c r="Y122" s="262"/>
      <c r="Z122" s="262"/>
      <c r="AA122" s="262"/>
      <c r="AB122" s="262"/>
      <c r="AC122" s="262"/>
      <c r="AD122" s="262"/>
      <c r="AE122" s="262"/>
      <c r="AF122" s="262">
        <v>2.2000000000000002</v>
      </c>
      <c r="AG122" s="262"/>
      <c r="AH122" s="274"/>
      <c r="AI122" s="272">
        <f t="shared" si="4"/>
        <v>2.2000000000000002</v>
      </c>
      <c r="AJ122" s="412"/>
    </row>
    <row r="123" spans="1:36" x14ac:dyDescent="0.3">
      <c r="A123" s="231"/>
      <c r="B123" s="208"/>
      <c r="C123" s="209"/>
      <c r="D123" s="337"/>
      <c r="E123" s="208"/>
      <c r="F123" s="208"/>
      <c r="G123" s="228">
        <f t="shared" si="2"/>
        <v>0</v>
      </c>
      <c r="I123" s="365">
        <v>52</v>
      </c>
      <c r="J123" s="304">
        <v>45377</v>
      </c>
      <c r="K123" s="127"/>
      <c r="L123" s="121" t="s">
        <v>86</v>
      </c>
      <c r="M123" s="229" t="s">
        <v>396</v>
      </c>
      <c r="N123" s="262"/>
      <c r="O123" s="262"/>
      <c r="P123" s="271"/>
      <c r="Q123" s="321"/>
      <c r="R123" s="262"/>
      <c r="S123" s="262"/>
      <c r="T123" s="262"/>
      <c r="U123" s="262">
        <v>32.880000000000003</v>
      </c>
      <c r="V123" s="262"/>
      <c r="W123" s="326"/>
      <c r="X123" s="262"/>
      <c r="Y123" s="262"/>
      <c r="Z123" s="262" t="s">
        <v>142</v>
      </c>
      <c r="AA123" s="262"/>
      <c r="AB123" s="262"/>
      <c r="AC123" s="262"/>
      <c r="AD123" s="262"/>
      <c r="AE123" s="262"/>
      <c r="AF123" s="262"/>
      <c r="AG123" s="262"/>
      <c r="AH123" s="274"/>
      <c r="AI123" s="272">
        <f t="shared" si="4"/>
        <v>32.880000000000003</v>
      </c>
      <c r="AJ123" s="412">
        <v>5.48</v>
      </c>
    </row>
    <row r="124" spans="1:36" x14ac:dyDescent="0.3">
      <c r="A124" s="231"/>
      <c r="B124" s="208"/>
      <c r="C124" s="209"/>
      <c r="D124" s="337"/>
      <c r="E124" s="208"/>
      <c r="F124" s="208"/>
      <c r="G124" s="228">
        <f t="shared" si="2"/>
        <v>0</v>
      </c>
      <c r="I124" s="355"/>
      <c r="J124" s="304"/>
      <c r="K124" s="127"/>
      <c r="L124" s="121"/>
      <c r="M124" s="194"/>
      <c r="N124" s="262"/>
      <c r="O124" s="262"/>
      <c r="P124" s="271"/>
      <c r="Q124" s="321"/>
      <c r="R124" s="262"/>
      <c r="S124" s="262"/>
      <c r="T124" s="262"/>
      <c r="U124" s="262"/>
      <c r="V124" s="262"/>
      <c r="W124" s="326"/>
      <c r="X124" s="262"/>
      <c r="Y124" s="262"/>
      <c r="Z124" s="262"/>
      <c r="AA124" s="262"/>
      <c r="AB124" s="262"/>
      <c r="AC124" s="262"/>
      <c r="AD124" s="262"/>
      <c r="AE124" s="262"/>
      <c r="AF124" s="262"/>
      <c r="AG124" s="262"/>
      <c r="AH124" s="274"/>
      <c r="AI124" s="272">
        <f t="shared" si="4"/>
        <v>0</v>
      </c>
      <c r="AJ124" s="412"/>
    </row>
    <row r="125" spans="1:36" x14ac:dyDescent="0.3">
      <c r="A125" s="231"/>
      <c r="B125" s="208"/>
      <c r="C125" s="209"/>
      <c r="D125" s="337"/>
      <c r="E125" s="208"/>
      <c r="F125" s="208"/>
      <c r="G125" s="228">
        <f t="shared" si="2"/>
        <v>0</v>
      </c>
      <c r="I125" s="355"/>
      <c r="J125" s="304"/>
      <c r="K125" s="127"/>
      <c r="L125" s="121"/>
      <c r="M125" s="194"/>
      <c r="N125" s="262"/>
      <c r="O125" s="262"/>
      <c r="P125" s="271"/>
      <c r="Q125" s="321"/>
      <c r="R125" s="262"/>
      <c r="S125" s="262"/>
      <c r="T125" s="262"/>
      <c r="U125" s="262"/>
      <c r="V125" s="262"/>
      <c r="W125" s="326"/>
      <c r="X125" s="262"/>
      <c r="Y125" s="262"/>
      <c r="Z125" s="262"/>
      <c r="AA125" s="262"/>
      <c r="AB125" s="262"/>
      <c r="AC125" s="262"/>
      <c r="AD125" s="262"/>
      <c r="AE125" s="262"/>
      <c r="AF125" s="262"/>
      <c r="AG125" s="262"/>
      <c r="AH125" s="274"/>
      <c r="AI125" s="272">
        <f t="shared" si="4"/>
        <v>0</v>
      </c>
      <c r="AJ125" s="412"/>
    </row>
    <row r="126" spans="1:36" x14ac:dyDescent="0.3">
      <c r="A126" s="231"/>
      <c r="B126" s="208"/>
      <c r="C126" s="209"/>
      <c r="D126" s="337"/>
      <c r="E126" s="208"/>
      <c r="F126" s="208"/>
      <c r="G126" s="228">
        <f t="shared" si="2"/>
        <v>0</v>
      </c>
      <c r="I126" s="355"/>
      <c r="J126" s="304"/>
      <c r="K126" s="127"/>
      <c r="L126" s="121"/>
      <c r="M126" s="194"/>
      <c r="N126" s="262"/>
      <c r="O126" s="262"/>
      <c r="P126" s="271"/>
      <c r="Q126" s="321"/>
      <c r="R126" s="262"/>
      <c r="S126" s="262"/>
      <c r="T126" s="262"/>
      <c r="U126" s="262"/>
      <c r="V126" s="262"/>
      <c r="W126" s="326"/>
      <c r="X126" s="262"/>
      <c r="Y126" s="262"/>
      <c r="Z126" s="262"/>
      <c r="AA126" s="262"/>
      <c r="AB126" s="262"/>
      <c r="AC126" s="262"/>
      <c r="AD126" s="262"/>
      <c r="AE126" s="262"/>
      <c r="AF126" s="262"/>
      <c r="AG126" s="262"/>
      <c r="AH126" s="274"/>
      <c r="AI126" s="272">
        <f t="shared" si="4"/>
        <v>0</v>
      </c>
      <c r="AJ126" s="412"/>
    </row>
    <row r="127" spans="1:36" x14ac:dyDescent="0.3">
      <c r="A127" s="231"/>
      <c r="B127" s="208"/>
      <c r="C127" s="209"/>
      <c r="D127" s="337"/>
      <c r="E127" s="208"/>
      <c r="F127" s="208"/>
      <c r="G127" s="228">
        <f t="shared" ref="G127:G128" si="5">SUM(C127:F127)</f>
        <v>0</v>
      </c>
      <c r="I127" s="362"/>
      <c r="J127" s="304"/>
      <c r="K127" s="127"/>
      <c r="L127" s="121"/>
      <c r="M127" s="194"/>
      <c r="N127" s="262"/>
      <c r="O127" s="262"/>
      <c r="P127" s="271"/>
      <c r="Q127" s="321"/>
      <c r="R127" s="262"/>
      <c r="S127" s="262"/>
      <c r="T127" s="262"/>
      <c r="U127" s="262"/>
      <c r="V127" s="262"/>
      <c r="W127" s="326"/>
      <c r="X127" s="262"/>
      <c r="Y127" s="262"/>
      <c r="Z127" s="262"/>
      <c r="AA127" s="262"/>
      <c r="AB127" s="262"/>
      <c r="AC127" s="262"/>
      <c r="AD127" s="262"/>
      <c r="AE127" s="262"/>
      <c r="AF127" s="262"/>
      <c r="AG127" s="262"/>
      <c r="AH127" s="274"/>
      <c r="AI127" s="272">
        <f t="shared" si="4"/>
        <v>0</v>
      </c>
      <c r="AJ127" s="412"/>
    </row>
    <row r="128" spans="1:36" x14ac:dyDescent="0.3">
      <c r="A128" s="231"/>
      <c r="B128" s="208"/>
      <c r="C128" s="209"/>
      <c r="D128" s="337"/>
      <c r="E128" s="208"/>
      <c r="F128" s="208"/>
      <c r="G128" s="228">
        <f t="shared" si="5"/>
        <v>0</v>
      </c>
      <c r="I128" s="363"/>
      <c r="J128" s="304"/>
      <c r="K128" s="128"/>
      <c r="L128" s="283"/>
      <c r="M128" s="128"/>
      <c r="N128" s="262"/>
      <c r="O128" s="262"/>
      <c r="P128" s="271"/>
      <c r="Q128" s="321"/>
      <c r="R128" s="262"/>
      <c r="S128" s="262"/>
      <c r="T128" s="262"/>
      <c r="U128" s="262"/>
      <c r="V128" s="262"/>
      <c r="W128" s="326"/>
      <c r="X128" s="262"/>
      <c r="Y128" s="262"/>
      <c r="Z128" s="262"/>
      <c r="AA128" s="262"/>
      <c r="AB128" s="262"/>
      <c r="AC128" s="262"/>
      <c r="AD128" s="262"/>
      <c r="AE128" s="262"/>
      <c r="AF128" s="262"/>
      <c r="AG128" s="262"/>
      <c r="AH128" s="274"/>
      <c r="AI128" s="272">
        <f t="shared" si="4"/>
        <v>0</v>
      </c>
      <c r="AJ128" s="412"/>
    </row>
    <row r="129" spans="1:36" x14ac:dyDescent="0.3">
      <c r="A129" s="232"/>
      <c r="B129" s="226"/>
      <c r="C129" s="226">
        <f>SUM(C5:C84)</f>
        <v>24165</v>
      </c>
      <c r="D129" s="226">
        <f t="shared" ref="D129:F129" si="6">SUM(D5:D84)</f>
        <v>492.52</v>
      </c>
      <c r="E129" s="226">
        <f t="shared" si="6"/>
        <v>0</v>
      </c>
      <c r="F129" s="226">
        <f t="shared" si="6"/>
        <v>800.05</v>
      </c>
      <c r="G129" s="228">
        <f>SUM(G8:G128)</f>
        <v>32485.1</v>
      </c>
      <c r="I129" s="355"/>
      <c r="J129" s="304"/>
      <c r="K129" s="233"/>
      <c r="L129" s="212" t="s">
        <v>143</v>
      </c>
      <c r="M129" s="128"/>
      <c r="N129" s="262">
        <f>SUM(N8:N128)</f>
        <v>12883.72</v>
      </c>
      <c r="O129" s="262">
        <f t="shared" ref="O129:AH129" si="7">SUM(O8:O128)</f>
        <v>1671.6200000000001</v>
      </c>
      <c r="P129" s="262">
        <f t="shared" si="7"/>
        <v>3835.0800000000004</v>
      </c>
      <c r="Q129" s="326">
        <f t="shared" si="7"/>
        <v>0</v>
      </c>
      <c r="R129" s="262">
        <f t="shared" si="7"/>
        <v>80</v>
      </c>
      <c r="S129" s="317">
        <f t="shared" si="7"/>
        <v>508.89</v>
      </c>
      <c r="T129" s="317">
        <f t="shared" si="7"/>
        <v>0</v>
      </c>
      <c r="U129" s="317">
        <f t="shared" si="7"/>
        <v>449.03000000000003</v>
      </c>
      <c r="V129" s="317">
        <f t="shared" si="7"/>
        <v>1649.8300000000002</v>
      </c>
      <c r="W129" s="262">
        <f t="shared" si="7"/>
        <v>0</v>
      </c>
      <c r="X129" s="262">
        <f t="shared" si="7"/>
        <v>304.3</v>
      </c>
      <c r="Y129" s="262">
        <f t="shared" si="7"/>
        <v>1307.5</v>
      </c>
      <c r="Z129" s="262">
        <f t="shared" si="7"/>
        <v>290.3</v>
      </c>
      <c r="AA129" s="262">
        <f t="shared" si="7"/>
        <v>399.22</v>
      </c>
      <c r="AB129" s="262">
        <f t="shared" si="7"/>
        <v>0</v>
      </c>
      <c r="AC129" s="262">
        <f t="shared" si="7"/>
        <v>589.65</v>
      </c>
      <c r="AD129" s="262">
        <f t="shared" si="7"/>
        <v>197.74999999999997</v>
      </c>
      <c r="AE129" s="262">
        <f t="shared" si="7"/>
        <v>400</v>
      </c>
      <c r="AF129" s="262">
        <f t="shared" si="7"/>
        <v>259.42999999999995</v>
      </c>
      <c r="AG129" s="262">
        <f t="shared" si="7"/>
        <v>40</v>
      </c>
      <c r="AH129" s="262">
        <f t="shared" si="7"/>
        <v>919.90999999999985</v>
      </c>
      <c r="AI129" s="272">
        <f t="shared" si="4"/>
        <v>25786.230000000003</v>
      </c>
      <c r="AJ129" s="417">
        <f>SUM(AJ1:AJ128)</f>
        <v>429.93</v>
      </c>
    </row>
    <row r="130" spans="1:36" x14ac:dyDescent="0.3">
      <c r="A130" s="234"/>
      <c r="C130" s="281"/>
      <c r="D130" s="340"/>
      <c r="E130" s="278"/>
      <c r="F130" s="278" t="s">
        <v>144</v>
      </c>
      <c r="G130" s="282">
        <f>+C129+D129+E129</f>
        <v>24657.52</v>
      </c>
      <c r="I130" s="355"/>
      <c r="J130" s="305"/>
      <c r="L130" s="260"/>
      <c r="N130" s="120"/>
      <c r="O130" s="120"/>
      <c r="P130" s="295"/>
      <c r="Q130" s="266"/>
      <c r="R130" s="235"/>
      <c r="S130" s="316" t="s">
        <v>145</v>
      </c>
      <c r="T130" s="279"/>
      <c r="U130" s="279"/>
      <c r="V130" s="280">
        <f>+S129+T129+U129+V129</f>
        <v>2607.75</v>
      </c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77"/>
      <c r="AI130" s="399">
        <f>+G129-AI129</f>
        <v>6698.8699999999953</v>
      </c>
      <c r="AJ130" s="204" t="s">
        <v>406</v>
      </c>
    </row>
    <row r="131" spans="1:36" ht="15" thickBot="1" x14ac:dyDescent="0.35">
      <c r="A131" s="234"/>
      <c r="C131" s="236"/>
      <c r="I131" s="355"/>
      <c r="Q131" s="266"/>
      <c r="R131" s="235"/>
      <c r="W131" s="235"/>
      <c r="AE131" s="198"/>
      <c r="AF131" s="198"/>
      <c r="AG131" s="198"/>
      <c r="AI131" s="400">
        <f>+'Savings Account Cash Book'!G26</f>
        <v>1761.8400000000004</v>
      </c>
      <c r="AJ131" s="204" t="s">
        <v>407</v>
      </c>
    </row>
    <row r="132" spans="1:36" ht="15" thickBot="1" x14ac:dyDescent="0.35">
      <c r="A132" s="234"/>
      <c r="E132" s="350">
        <v>42.519999999999996</v>
      </c>
      <c r="F132" s="410" t="s">
        <v>412</v>
      </c>
      <c r="G132" s="410"/>
      <c r="H132" s="154"/>
      <c r="I132" s="356"/>
      <c r="Q132" s="266"/>
      <c r="R132" s="235"/>
      <c r="W132" s="235"/>
      <c r="AE132" s="198"/>
      <c r="AF132" s="198"/>
      <c r="AG132" s="198"/>
      <c r="AI132" s="397">
        <f>+AI131+AI130</f>
        <v>8460.7099999999955</v>
      </c>
      <c r="AJ132" s="204" t="s">
        <v>409</v>
      </c>
    </row>
    <row r="133" spans="1:36" x14ac:dyDescent="0.3">
      <c r="A133" s="234"/>
      <c r="E133" s="411"/>
      <c r="F133" s="410" t="s">
        <v>411</v>
      </c>
      <c r="G133" s="410"/>
      <c r="H133" s="154"/>
      <c r="I133" s="356"/>
      <c r="Q133" s="266"/>
      <c r="R133" s="235"/>
      <c r="W133" s="235"/>
      <c r="AE133" s="198"/>
      <c r="AF133" s="198"/>
      <c r="AG133" s="198"/>
    </row>
    <row r="134" spans="1:36" x14ac:dyDescent="0.3">
      <c r="A134" s="234"/>
      <c r="I134" s="356"/>
      <c r="Q134" s="266"/>
      <c r="R134" s="235"/>
      <c r="W134" s="235"/>
      <c r="AE134" s="198"/>
      <c r="AF134" s="198"/>
      <c r="AG134" s="198"/>
    </row>
    <row r="135" spans="1:36" x14ac:dyDescent="0.3">
      <c r="A135" s="234"/>
      <c r="I135" s="356"/>
      <c r="Q135" s="266"/>
      <c r="R135" s="235"/>
      <c r="W135" s="235"/>
      <c r="AE135" s="198"/>
      <c r="AF135" s="198"/>
      <c r="AG135" s="198"/>
      <c r="AI135" s="237"/>
    </row>
    <row r="136" spans="1:36" x14ac:dyDescent="0.3">
      <c r="A136" s="234"/>
      <c r="I136" s="356"/>
      <c r="M136" s="102"/>
      <c r="Q136" s="266"/>
      <c r="R136" s="235"/>
      <c r="W136" s="235"/>
      <c r="AA136" s="202"/>
      <c r="AE136" s="198"/>
      <c r="AF136" s="198"/>
      <c r="AG136" s="198"/>
      <c r="AH136" s="204"/>
      <c r="AI136" s="398"/>
    </row>
    <row r="137" spans="1:36" x14ac:dyDescent="0.3">
      <c r="A137" s="234"/>
      <c r="I137" s="356"/>
      <c r="M137" s="102"/>
      <c r="Q137" s="266"/>
      <c r="R137" s="235"/>
      <c r="W137" s="235"/>
    </row>
    <row r="138" spans="1:36" x14ac:dyDescent="0.3">
      <c r="A138" s="234"/>
      <c r="I138" s="356"/>
      <c r="M138" s="102"/>
      <c r="Q138" s="266"/>
      <c r="R138" s="235"/>
      <c r="W138" s="235"/>
      <c r="Y138" s="202"/>
      <c r="Z138" s="202"/>
      <c r="AA138" s="202"/>
      <c r="AB138" s="202"/>
      <c r="AC138" s="202"/>
      <c r="AD138" s="202"/>
      <c r="AI138" s="237"/>
    </row>
    <row r="139" spans="1:36" x14ac:dyDescent="0.3">
      <c r="A139" s="234"/>
      <c r="I139" s="356"/>
      <c r="M139" s="102"/>
      <c r="Q139" s="266"/>
      <c r="R139" s="235"/>
      <c r="W139" s="235"/>
      <c r="Y139" s="202"/>
      <c r="Z139" s="202"/>
      <c r="AA139" s="202"/>
      <c r="AB139" s="202"/>
      <c r="AC139" s="202"/>
      <c r="AD139" s="202"/>
      <c r="AI139" s="237"/>
    </row>
    <row r="140" spans="1:36" x14ac:dyDescent="0.3">
      <c r="A140" s="234"/>
      <c r="I140" s="356"/>
      <c r="M140" s="102"/>
      <c r="Q140" s="264"/>
      <c r="R140" s="235"/>
      <c r="Y140" s="202"/>
      <c r="Z140" s="202"/>
      <c r="AA140" s="202"/>
      <c r="AB140" s="202"/>
      <c r="AC140" s="202"/>
      <c r="AD140" s="202"/>
      <c r="AI140" s="237"/>
    </row>
    <row r="141" spans="1:36" x14ac:dyDescent="0.3">
      <c r="A141" s="234"/>
      <c r="I141" s="356"/>
      <c r="M141" s="102"/>
      <c r="Q141" s="264"/>
      <c r="R141" s="235"/>
      <c r="Y141" s="202"/>
      <c r="Z141" s="202"/>
      <c r="AA141" s="202"/>
      <c r="AB141" s="202"/>
      <c r="AC141" s="202"/>
      <c r="AD141" s="202"/>
      <c r="AI141" s="398"/>
    </row>
    <row r="142" spans="1:36" x14ac:dyDescent="0.3">
      <c r="A142" s="234"/>
      <c r="I142" s="356"/>
      <c r="M142" s="102"/>
      <c r="R142" s="235"/>
      <c r="Y142" s="202"/>
      <c r="Z142" s="202"/>
      <c r="AA142" s="202"/>
      <c r="AB142" s="202"/>
      <c r="AC142" s="202"/>
      <c r="AD142" s="202"/>
      <c r="AI142" s="398"/>
    </row>
    <row r="143" spans="1:36" x14ac:dyDescent="0.3">
      <c r="A143" s="234"/>
      <c r="I143" s="356"/>
      <c r="M143" s="102"/>
      <c r="R143" s="235"/>
      <c r="Y143" s="202"/>
      <c r="Z143" s="202"/>
      <c r="AA143" s="202"/>
      <c r="AB143" s="202"/>
      <c r="AC143" s="202"/>
      <c r="AD143" s="202"/>
      <c r="AI143" s="398"/>
    </row>
    <row r="144" spans="1:36" x14ac:dyDescent="0.3">
      <c r="A144" s="234"/>
      <c r="I144" s="356"/>
      <c r="M144" s="102"/>
      <c r="R144" s="235"/>
      <c r="Y144" s="202"/>
      <c r="Z144" s="202"/>
      <c r="AA144" s="202"/>
      <c r="AB144" s="202"/>
      <c r="AC144" s="202"/>
      <c r="AD144" s="202"/>
      <c r="AI144" s="398"/>
    </row>
    <row r="145" spans="1:35" x14ac:dyDescent="0.3">
      <c r="A145" s="234"/>
      <c r="I145" s="356"/>
      <c r="M145" s="102"/>
      <c r="R145" s="235"/>
      <c r="Y145" s="202"/>
      <c r="Z145" s="202"/>
      <c r="AA145" s="202"/>
      <c r="AB145" s="202"/>
      <c r="AC145" s="202"/>
      <c r="AD145" s="202"/>
      <c r="AI145" s="398"/>
    </row>
    <row r="146" spans="1:35" x14ac:dyDescent="0.3">
      <c r="A146" s="234"/>
      <c r="I146" s="356"/>
      <c r="M146" s="102"/>
      <c r="R146" s="235"/>
      <c r="Y146" s="202"/>
      <c r="Z146" s="202"/>
      <c r="AA146" s="202"/>
      <c r="AB146" s="202"/>
      <c r="AC146" s="202"/>
      <c r="AD146" s="202"/>
      <c r="AI146" s="398"/>
    </row>
    <row r="147" spans="1:35" x14ac:dyDescent="0.3">
      <c r="A147" s="234"/>
      <c r="I147" s="356"/>
      <c r="M147" s="102"/>
      <c r="R147" s="235"/>
      <c r="Y147" s="202"/>
      <c r="Z147" s="202"/>
      <c r="AA147" s="202"/>
      <c r="AB147" s="202"/>
      <c r="AC147" s="202"/>
      <c r="AD147" s="202"/>
      <c r="AI147" s="398"/>
    </row>
    <row r="148" spans="1:35" x14ac:dyDescent="0.3">
      <c r="A148" s="234"/>
      <c r="I148" s="356"/>
      <c r="M148" s="102"/>
      <c r="R148" s="235"/>
      <c r="Y148" s="202"/>
      <c r="Z148" s="202"/>
      <c r="AA148" s="202"/>
      <c r="AB148" s="202"/>
      <c r="AC148" s="202"/>
      <c r="AD148" s="202"/>
      <c r="AI148" s="398"/>
    </row>
    <row r="149" spans="1:35" x14ac:dyDescent="0.3">
      <c r="A149"/>
      <c r="B149"/>
      <c r="C149"/>
      <c r="D149" s="102"/>
      <c r="E149"/>
      <c r="I149" s="356"/>
      <c r="M149" s="102"/>
      <c r="R149" s="235"/>
      <c r="Y149" s="202"/>
      <c r="Z149" s="202"/>
      <c r="AA149" s="202"/>
      <c r="AB149" s="202"/>
      <c r="AC149" s="202"/>
      <c r="AD149" s="202"/>
      <c r="AI149" s="398"/>
    </row>
    <row r="150" spans="1:35" x14ac:dyDescent="0.3">
      <c r="A150"/>
      <c r="B150"/>
      <c r="C150"/>
      <c r="D150" s="102"/>
      <c r="E150"/>
      <c r="I150" s="356"/>
      <c r="M150" s="102"/>
      <c r="R150" s="235"/>
      <c r="Y150" s="202"/>
      <c r="Z150" s="202"/>
      <c r="AA150" s="202"/>
      <c r="AB150" s="202"/>
      <c r="AC150" s="202"/>
      <c r="AD150" s="202"/>
      <c r="AI150" s="398"/>
    </row>
    <row r="151" spans="1:35" x14ac:dyDescent="0.3">
      <c r="E151"/>
      <c r="I151" s="356"/>
      <c r="K151"/>
      <c r="M151" s="102"/>
      <c r="R151" s="235"/>
      <c r="Y151" s="202"/>
      <c r="Z151" s="202"/>
      <c r="AA151" s="202"/>
      <c r="AB151" s="202"/>
      <c r="AC151" s="202"/>
      <c r="AD151" s="202"/>
      <c r="AI151" s="398"/>
    </row>
    <row r="152" spans="1:35" x14ac:dyDescent="0.3">
      <c r="E152"/>
      <c r="I152" s="356"/>
      <c r="J152" s="298"/>
      <c r="K152"/>
      <c r="L152" s="144"/>
      <c r="M152" s="102"/>
      <c r="R152" s="235"/>
      <c r="Y152" s="202"/>
      <c r="Z152" s="202"/>
      <c r="AA152" s="202"/>
      <c r="AB152" s="202"/>
      <c r="AC152" s="202"/>
      <c r="AD152" s="202"/>
      <c r="AI152" s="398"/>
    </row>
    <row r="153" spans="1:35" x14ac:dyDescent="0.3">
      <c r="E153"/>
      <c r="I153" s="356"/>
      <c r="J153" s="298"/>
      <c r="K153"/>
      <c r="L153" s="144"/>
      <c r="M153" s="102"/>
      <c r="R153" s="235"/>
      <c r="Y153" s="202"/>
      <c r="Z153" s="202"/>
      <c r="AA153" s="202"/>
      <c r="AB153" s="202"/>
      <c r="AC153" s="202"/>
      <c r="AD153" s="202"/>
      <c r="AI153" s="398"/>
    </row>
    <row r="154" spans="1:35" x14ac:dyDescent="0.3">
      <c r="E154"/>
      <c r="I154" s="356"/>
      <c r="J154" s="298"/>
      <c r="K154"/>
      <c r="L154" s="144"/>
      <c r="M154" s="102"/>
      <c r="R154" s="235"/>
      <c r="Y154" s="202"/>
      <c r="Z154" s="202"/>
      <c r="AA154" s="202"/>
      <c r="AB154" s="202"/>
      <c r="AC154" s="202"/>
      <c r="AD154" s="202"/>
      <c r="AI154" s="398"/>
    </row>
    <row r="155" spans="1:35" x14ac:dyDescent="0.3">
      <c r="A155" s="105"/>
      <c r="B155"/>
      <c r="C155"/>
      <c r="D155" s="102"/>
      <c r="E155"/>
      <c r="I155" s="356"/>
      <c r="J155" s="298"/>
      <c r="K155"/>
      <c r="L155" s="144"/>
      <c r="M155" s="102"/>
      <c r="R155" s="235"/>
      <c r="Y155" s="202"/>
      <c r="Z155" s="202"/>
      <c r="AA155" s="202"/>
      <c r="AB155" s="202"/>
      <c r="AC155" s="202"/>
      <c r="AD155" s="202"/>
      <c r="AI155" s="398"/>
    </row>
    <row r="156" spans="1:35" x14ac:dyDescent="0.3">
      <c r="A156" s="105"/>
      <c r="B156"/>
      <c r="C156"/>
      <c r="D156" s="102"/>
      <c r="E156"/>
      <c r="I156" s="356"/>
      <c r="J156" s="298"/>
      <c r="K156"/>
      <c r="L156" s="144"/>
      <c r="M156" s="102"/>
      <c r="R156" s="235"/>
      <c r="Y156" s="202"/>
      <c r="Z156" s="202"/>
      <c r="AA156" s="202"/>
      <c r="AB156" s="202"/>
      <c r="AC156" s="202"/>
      <c r="AD156" s="202"/>
      <c r="AI156" s="398"/>
    </row>
    <row r="157" spans="1:35" x14ac:dyDescent="0.3">
      <c r="A157" s="105"/>
      <c r="B157"/>
      <c r="C157"/>
      <c r="D157" s="102"/>
      <c r="E157"/>
      <c r="I157" s="356"/>
      <c r="J157" s="298"/>
      <c r="K157"/>
      <c r="L157" s="144"/>
      <c r="M157" s="102"/>
      <c r="R157" s="235"/>
      <c r="Y157" s="202"/>
      <c r="Z157" s="202"/>
      <c r="AA157" s="202"/>
      <c r="AB157" s="202"/>
      <c r="AC157" s="202"/>
      <c r="AD157" s="202"/>
      <c r="AI157" s="398"/>
    </row>
    <row r="158" spans="1:35" x14ac:dyDescent="0.3">
      <c r="A158" s="105"/>
      <c r="B158"/>
      <c r="C158"/>
      <c r="D158" s="102"/>
      <c r="E158"/>
      <c r="I158" s="356"/>
      <c r="J158" s="298"/>
      <c r="K158"/>
      <c r="L158" s="144"/>
      <c r="M158" s="102"/>
      <c r="R158" s="235"/>
    </row>
    <row r="159" spans="1:35" x14ac:dyDescent="0.3">
      <c r="E159"/>
      <c r="I159" s="356"/>
      <c r="J159" s="298"/>
      <c r="K159"/>
      <c r="L159" s="144"/>
      <c r="M159" s="102"/>
      <c r="R159" s="235"/>
    </row>
    <row r="160" spans="1:35" x14ac:dyDescent="0.3">
      <c r="E160"/>
      <c r="I160" s="356"/>
      <c r="J160" s="298"/>
      <c r="K160"/>
      <c r="L160" s="144"/>
      <c r="M160" s="102"/>
      <c r="R160" s="235"/>
    </row>
    <row r="161" spans="5:18" x14ac:dyDescent="0.3">
      <c r="E161"/>
      <c r="I161" s="356"/>
      <c r="J161" s="298"/>
      <c r="K161"/>
      <c r="L161" s="144"/>
      <c r="M161"/>
      <c r="R161" s="235"/>
    </row>
    <row r="162" spans="5:18" x14ac:dyDescent="0.3">
      <c r="E162"/>
      <c r="I162" s="356"/>
      <c r="J162" s="298"/>
      <c r="K162"/>
      <c r="L162" s="144"/>
      <c r="M162"/>
      <c r="R162" s="235"/>
    </row>
    <row r="163" spans="5:18" x14ac:dyDescent="0.3">
      <c r="E163"/>
      <c r="I163" s="356"/>
      <c r="J163" s="298"/>
      <c r="K163"/>
      <c r="L163" s="144"/>
      <c r="M163"/>
      <c r="R163" s="235"/>
    </row>
    <row r="164" spans="5:18" x14ac:dyDescent="0.3">
      <c r="E164"/>
      <c r="I164" s="356"/>
      <c r="J164" s="298"/>
      <c r="K164"/>
      <c r="L164" s="144"/>
      <c r="M164"/>
      <c r="R164" s="235"/>
    </row>
    <row r="165" spans="5:18" x14ac:dyDescent="0.3">
      <c r="E165"/>
      <c r="I165" s="356"/>
      <c r="J165" s="298"/>
      <c r="K165"/>
      <c r="L165" s="144"/>
      <c r="M165"/>
      <c r="R165" s="235"/>
    </row>
    <row r="166" spans="5:18" x14ac:dyDescent="0.3">
      <c r="E166"/>
      <c r="I166" s="356"/>
      <c r="J166" s="298"/>
      <c r="K166"/>
      <c r="L166" s="144"/>
      <c r="M166"/>
      <c r="R166" s="235"/>
    </row>
    <row r="167" spans="5:18" x14ac:dyDescent="0.3">
      <c r="E167"/>
      <c r="I167" s="356"/>
      <c r="J167" s="298"/>
      <c r="K167"/>
      <c r="L167" s="144"/>
      <c r="M167"/>
      <c r="R167" s="235"/>
    </row>
    <row r="168" spans="5:18" x14ac:dyDescent="0.3">
      <c r="E168"/>
      <c r="I168" s="356"/>
      <c r="J168" s="298"/>
      <c r="K168"/>
      <c r="L168" s="144"/>
      <c r="M168"/>
      <c r="R168" s="235"/>
    </row>
    <row r="169" spans="5:18" x14ac:dyDescent="0.3">
      <c r="E169"/>
      <c r="I169" s="356"/>
      <c r="J169" s="298"/>
      <c r="K169"/>
      <c r="L169" s="144"/>
      <c r="M169"/>
      <c r="R169" s="235"/>
    </row>
    <row r="170" spans="5:18" x14ac:dyDescent="0.3">
      <c r="E170"/>
      <c r="I170" s="356"/>
      <c r="J170" s="298"/>
      <c r="K170"/>
      <c r="L170" s="144"/>
      <c r="M170"/>
      <c r="R170" s="235"/>
    </row>
    <row r="171" spans="5:18" x14ac:dyDescent="0.3">
      <c r="E171"/>
      <c r="I171" s="356"/>
      <c r="J171" s="298"/>
      <c r="K171"/>
      <c r="L171" s="144"/>
      <c r="M171"/>
      <c r="R171" s="235"/>
    </row>
    <row r="172" spans="5:18" x14ac:dyDescent="0.3">
      <c r="E172"/>
      <c r="I172" s="356"/>
      <c r="J172" s="298"/>
      <c r="K172"/>
      <c r="L172" s="144"/>
      <c r="M172"/>
      <c r="R172" s="235"/>
    </row>
    <row r="173" spans="5:18" x14ac:dyDescent="0.3">
      <c r="E173"/>
      <c r="I173" s="356"/>
      <c r="J173" s="298"/>
      <c r="K173"/>
      <c r="L173" s="144"/>
      <c r="M173"/>
      <c r="R173" s="235"/>
    </row>
    <row r="174" spans="5:18" x14ac:dyDescent="0.3">
      <c r="E174"/>
      <c r="I174" s="356"/>
      <c r="J174" s="298"/>
      <c r="K174"/>
      <c r="L174" s="144"/>
      <c r="M174"/>
      <c r="R174" s="235"/>
    </row>
    <row r="175" spans="5:18" x14ac:dyDescent="0.3">
      <c r="E175"/>
      <c r="I175" s="356"/>
      <c r="J175" s="298"/>
      <c r="K175"/>
      <c r="L175" s="144"/>
      <c r="M175"/>
      <c r="R175" s="235"/>
    </row>
    <row r="176" spans="5:18" x14ac:dyDescent="0.3">
      <c r="E176"/>
      <c r="I176" s="356"/>
      <c r="J176" s="298"/>
      <c r="K176"/>
      <c r="L176" s="144"/>
      <c r="M176"/>
      <c r="R176" s="235"/>
    </row>
    <row r="177" spans="5:18" x14ac:dyDescent="0.3">
      <c r="E177"/>
      <c r="I177" s="356"/>
      <c r="J177" s="298"/>
      <c r="K177"/>
      <c r="L177" s="144"/>
      <c r="M177"/>
      <c r="R177" s="235"/>
    </row>
    <row r="178" spans="5:18" x14ac:dyDescent="0.3">
      <c r="E178"/>
      <c r="I178" s="356"/>
      <c r="J178" s="298"/>
      <c r="K178"/>
      <c r="L178" s="144"/>
      <c r="M178"/>
      <c r="R178" s="235"/>
    </row>
    <row r="179" spans="5:18" x14ac:dyDescent="0.3">
      <c r="E179"/>
      <c r="I179" s="356"/>
      <c r="J179" s="298"/>
      <c r="K179"/>
      <c r="L179" s="144"/>
      <c r="M179"/>
      <c r="R179" s="235"/>
    </row>
    <row r="180" spans="5:18" x14ac:dyDescent="0.3">
      <c r="E180"/>
      <c r="I180" s="356"/>
      <c r="J180" s="298"/>
      <c r="K180"/>
      <c r="L180" s="144"/>
      <c r="M180"/>
      <c r="R180" s="235"/>
    </row>
    <row r="181" spans="5:18" x14ac:dyDescent="0.3">
      <c r="E181"/>
      <c r="I181" s="356"/>
      <c r="J181" s="298"/>
      <c r="K181"/>
      <c r="L181" s="144"/>
      <c r="M181"/>
      <c r="R181" s="235"/>
    </row>
    <row r="182" spans="5:18" x14ac:dyDescent="0.3">
      <c r="E182"/>
      <c r="I182" s="356"/>
      <c r="J182" s="298"/>
      <c r="K182"/>
      <c r="L182" s="144"/>
      <c r="M182"/>
      <c r="R182" s="235"/>
    </row>
    <row r="183" spans="5:18" x14ac:dyDescent="0.3">
      <c r="E183"/>
      <c r="I183" s="356"/>
      <c r="J183" s="298"/>
      <c r="K183"/>
      <c r="L183" s="144"/>
      <c r="M183"/>
      <c r="R183" s="235"/>
    </row>
    <row r="184" spans="5:18" x14ac:dyDescent="0.3">
      <c r="E184"/>
      <c r="I184" s="356"/>
      <c r="J184" s="298"/>
      <c r="K184"/>
      <c r="L184" s="144"/>
      <c r="M184"/>
      <c r="R184" s="235"/>
    </row>
    <row r="185" spans="5:18" x14ac:dyDescent="0.3">
      <c r="E185"/>
      <c r="I185" s="356"/>
      <c r="J185" s="298"/>
      <c r="K185"/>
      <c r="L185" s="144"/>
      <c r="M185"/>
      <c r="R185" s="235"/>
    </row>
    <row r="186" spans="5:18" x14ac:dyDescent="0.3">
      <c r="E186"/>
      <c r="I186" s="356"/>
      <c r="J186" s="298"/>
      <c r="K186"/>
      <c r="L186" s="144"/>
      <c r="M186"/>
      <c r="R186" s="235"/>
    </row>
    <row r="187" spans="5:18" x14ac:dyDescent="0.3">
      <c r="E187"/>
      <c r="I187" s="356"/>
      <c r="J187" s="298"/>
      <c r="K187"/>
      <c r="L187" s="144"/>
      <c r="M187"/>
      <c r="R187" s="235"/>
    </row>
    <row r="188" spans="5:18" x14ac:dyDescent="0.3">
      <c r="E188"/>
      <c r="I188" s="356"/>
      <c r="J188" s="298"/>
      <c r="K188"/>
      <c r="L188" s="144"/>
      <c r="M188"/>
      <c r="R188" s="235"/>
    </row>
    <row r="189" spans="5:18" x14ac:dyDescent="0.3">
      <c r="E189"/>
      <c r="I189" s="356"/>
      <c r="J189" s="298"/>
      <c r="K189"/>
      <c r="L189" s="144"/>
      <c r="M189"/>
      <c r="R189" s="235"/>
    </row>
    <row r="190" spans="5:18" x14ac:dyDescent="0.3">
      <c r="E190"/>
      <c r="I190" s="356"/>
      <c r="J190" s="298"/>
      <c r="K190"/>
      <c r="L190" s="144"/>
      <c r="M190"/>
      <c r="R190" s="235"/>
    </row>
    <row r="191" spans="5:18" x14ac:dyDescent="0.3">
      <c r="E191"/>
      <c r="I191" s="356"/>
      <c r="J191" s="298"/>
      <c r="K191"/>
      <c r="L191" s="144"/>
      <c r="M191"/>
      <c r="R191" s="235"/>
    </row>
    <row r="192" spans="5:18" x14ac:dyDescent="0.3">
      <c r="E192"/>
      <c r="I192" s="356"/>
      <c r="J192" s="298"/>
      <c r="K192"/>
      <c r="L192" s="144"/>
      <c r="M192"/>
      <c r="R192" s="235"/>
    </row>
    <row r="193" spans="1:18" x14ac:dyDescent="0.3">
      <c r="E193"/>
      <c r="I193" s="356"/>
      <c r="J193" s="298"/>
      <c r="K193"/>
      <c r="L193" s="144"/>
      <c r="M193"/>
      <c r="R193" s="235"/>
    </row>
    <row r="194" spans="1:18" x14ac:dyDescent="0.3">
      <c r="E194"/>
      <c r="I194" s="356"/>
      <c r="J194" s="298"/>
      <c r="K194"/>
      <c r="L194" s="144"/>
      <c r="M194"/>
      <c r="R194" s="235"/>
    </row>
    <row r="195" spans="1:18" x14ac:dyDescent="0.3">
      <c r="E195"/>
      <c r="I195" s="356"/>
      <c r="J195" s="298"/>
      <c r="K195"/>
      <c r="L195" s="144"/>
      <c r="M195"/>
      <c r="R195" s="235"/>
    </row>
    <row r="196" spans="1:18" x14ac:dyDescent="0.3">
      <c r="E196"/>
      <c r="I196" s="356"/>
      <c r="J196" s="298"/>
      <c r="K196"/>
      <c r="L196" s="144"/>
      <c r="M196"/>
      <c r="R196" s="235"/>
    </row>
    <row r="197" spans="1:18" x14ac:dyDescent="0.3">
      <c r="A197" s="105"/>
      <c r="B197"/>
      <c r="C197"/>
      <c r="D197" s="102"/>
      <c r="E197"/>
      <c r="I197" s="356"/>
      <c r="J197" s="298"/>
      <c r="K197"/>
      <c r="L197" s="144"/>
      <c r="M197"/>
      <c r="R197" s="235"/>
    </row>
    <row r="198" spans="1:18" x14ac:dyDescent="0.3">
      <c r="E198"/>
      <c r="I198" s="356"/>
      <c r="J198" s="298"/>
      <c r="K198"/>
      <c r="L198" s="144"/>
      <c r="M198"/>
      <c r="R198" s="235"/>
    </row>
    <row r="199" spans="1:18" x14ac:dyDescent="0.3">
      <c r="E199"/>
      <c r="I199" s="356"/>
      <c r="J199" s="298"/>
      <c r="K199"/>
      <c r="L199" s="144"/>
      <c r="M199"/>
      <c r="R199" s="235"/>
    </row>
    <row r="200" spans="1:18" x14ac:dyDescent="0.3">
      <c r="E200"/>
      <c r="I200" s="356"/>
      <c r="J200" s="298"/>
      <c r="K200"/>
      <c r="L200" s="144"/>
      <c r="M200"/>
      <c r="R200" s="235"/>
    </row>
    <row r="201" spans="1:18" x14ac:dyDescent="0.3">
      <c r="E201"/>
      <c r="I201" s="356"/>
      <c r="J201" s="298"/>
      <c r="K201"/>
      <c r="L201" s="144"/>
      <c r="M201"/>
      <c r="R201" s="235"/>
    </row>
    <row r="202" spans="1:18" x14ac:dyDescent="0.3">
      <c r="E202"/>
      <c r="I202" s="356"/>
      <c r="J202" s="298"/>
      <c r="K202"/>
      <c r="L202" s="144"/>
      <c r="M202"/>
      <c r="R202" s="235"/>
    </row>
    <row r="203" spans="1:18" x14ac:dyDescent="0.3">
      <c r="E203"/>
      <c r="I203" s="356"/>
      <c r="J203" s="298"/>
      <c r="K203"/>
      <c r="L203" s="144"/>
      <c r="M203"/>
      <c r="R203" s="235"/>
    </row>
    <row r="204" spans="1:18" x14ac:dyDescent="0.3">
      <c r="E204"/>
      <c r="I204" s="356"/>
      <c r="J204" s="298"/>
      <c r="K204"/>
      <c r="L204" s="144"/>
      <c r="M204"/>
      <c r="R204" s="235"/>
    </row>
    <row r="205" spans="1:18" x14ac:dyDescent="0.3">
      <c r="E205"/>
      <c r="I205" s="356"/>
      <c r="J205" s="298"/>
      <c r="K205"/>
      <c r="L205" s="144"/>
      <c r="M205"/>
      <c r="R205" s="235"/>
    </row>
    <row r="206" spans="1:18" x14ac:dyDescent="0.3">
      <c r="E206"/>
      <c r="I206" s="356"/>
      <c r="J206" s="298"/>
      <c r="K206"/>
      <c r="L206" s="144"/>
      <c r="M206"/>
      <c r="R206" s="235"/>
    </row>
    <row r="207" spans="1:18" x14ac:dyDescent="0.3">
      <c r="E207"/>
      <c r="I207" s="356"/>
      <c r="J207" s="298"/>
      <c r="K207"/>
      <c r="L207" s="144"/>
      <c r="M207"/>
      <c r="R207" s="235"/>
    </row>
    <row r="208" spans="1:18" x14ac:dyDescent="0.3">
      <c r="E208"/>
      <c r="I208" s="356"/>
      <c r="J208" s="298"/>
      <c r="K208"/>
      <c r="L208" s="144"/>
      <c r="M208"/>
      <c r="R208" s="235"/>
    </row>
    <row r="209" spans="1:18" x14ac:dyDescent="0.3">
      <c r="E209"/>
      <c r="I209" s="356"/>
      <c r="J209" s="298"/>
      <c r="K209"/>
      <c r="L209" s="144"/>
      <c r="M209"/>
      <c r="R209" s="235"/>
    </row>
    <row r="210" spans="1:18" x14ac:dyDescent="0.3">
      <c r="E210"/>
      <c r="I210" s="356"/>
      <c r="J210" s="298"/>
      <c r="L210" s="144"/>
      <c r="R210" s="235"/>
    </row>
    <row r="211" spans="1:18" x14ac:dyDescent="0.3">
      <c r="E211"/>
      <c r="I211" s="356"/>
      <c r="R211" s="235"/>
    </row>
    <row r="212" spans="1:18" x14ac:dyDescent="0.3">
      <c r="E212"/>
      <c r="I212" s="356"/>
      <c r="R212" s="235"/>
    </row>
    <row r="213" spans="1:18" x14ac:dyDescent="0.3">
      <c r="E213"/>
      <c r="I213" s="356"/>
      <c r="R213" s="235"/>
    </row>
    <row r="214" spans="1:18" x14ac:dyDescent="0.3">
      <c r="A214" s="234"/>
      <c r="I214" s="356"/>
      <c r="R214" s="235"/>
    </row>
    <row r="215" spans="1:18" x14ac:dyDescent="0.3">
      <c r="A215" s="234"/>
      <c r="I215" s="356"/>
      <c r="R215" s="235"/>
    </row>
    <row r="216" spans="1:18" x14ac:dyDescent="0.3">
      <c r="A216" s="234"/>
      <c r="I216" s="356"/>
      <c r="R216" s="235"/>
    </row>
    <row r="217" spans="1:18" x14ac:dyDescent="0.3">
      <c r="A217" s="234"/>
      <c r="I217" s="356"/>
      <c r="R217" s="235"/>
    </row>
    <row r="218" spans="1:18" x14ac:dyDescent="0.3">
      <c r="A218" s="234"/>
      <c r="I218" s="356"/>
      <c r="R218" s="235"/>
    </row>
    <row r="219" spans="1:18" x14ac:dyDescent="0.3">
      <c r="A219" s="234"/>
      <c r="I219" s="356"/>
      <c r="R219" s="235"/>
    </row>
    <row r="220" spans="1:18" x14ac:dyDescent="0.3">
      <c r="A220" s="234"/>
      <c r="I220" s="356"/>
      <c r="R220" s="235"/>
    </row>
    <row r="221" spans="1:18" x14ac:dyDescent="0.3">
      <c r="A221" s="234"/>
      <c r="I221" s="356"/>
      <c r="R221" s="235"/>
    </row>
    <row r="222" spans="1:18" x14ac:dyDescent="0.3">
      <c r="A222" s="234"/>
      <c r="I222" s="356"/>
      <c r="R222" s="235"/>
    </row>
    <row r="223" spans="1:18" x14ac:dyDescent="0.3">
      <c r="A223" s="234"/>
      <c r="I223" s="356"/>
      <c r="R223" s="235"/>
    </row>
    <row r="224" spans="1:18" x14ac:dyDescent="0.3">
      <c r="A224" s="234"/>
      <c r="I224" s="356"/>
      <c r="R224" s="235"/>
    </row>
    <row r="225" spans="1:18" x14ac:dyDescent="0.3">
      <c r="A225" s="234"/>
      <c r="I225" s="356"/>
      <c r="R225" s="235"/>
    </row>
    <row r="226" spans="1:18" x14ac:dyDescent="0.3">
      <c r="A226" s="234"/>
      <c r="I226" s="356"/>
      <c r="R226" s="235"/>
    </row>
    <row r="227" spans="1:18" x14ac:dyDescent="0.3">
      <c r="A227" s="234"/>
      <c r="I227" s="356"/>
      <c r="R227" s="235"/>
    </row>
    <row r="228" spans="1:18" x14ac:dyDescent="0.3">
      <c r="A228" s="234"/>
      <c r="I228" s="356"/>
      <c r="R228" s="235"/>
    </row>
    <row r="229" spans="1:18" x14ac:dyDescent="0.3">
      <c r="A229" s="234"/>
      <c r="I229" s="356"/>
      <c r="R229" s="235"/>
    </row>
    <row r="230" spans="1:18" x14ac:dyDescent="0.3">
      <c r="A230" s="234"/>
      <c r="I230" s="356"/>
      <c r="R230" s="235"/>
    </row>
    <row r="231" spans="1:18" x14ac:dyDescent="0.3">
      <c r="A231" s="234"/>
      <c r="I231" s="356"/>
      <c r="R231" s="235"/>
    </row>
    <row r="232" spans="1:18" x14ac:dyDescent="0.3">
      <c r="A232" s="234"/>
      <c r="I232" s="356"/>
      <c r="R232" s="235"/>
    </row>
    <row r="233" spans="1:18" x14ac:dyDescent="0.3">
      <c r="A233" s="234"/>
      <c r="I233" s="356"/>
      <c r="R233" s="235"/>
    </row>
    <row r="234" spans="1:18" x14ac:dyDescent="0.3">
      <c r="A234" s="234"/>
      <c r="I234" s="356"/>
      <c r="R234" s="235"/>
    </row>
    <row r="235" spans="1:18" x14ac:dyDescent="0.3">
      <c r="A235" s="234"/>
      <c r="I235" s="356"/>
      <c r="R235" s="235"/>
    </row>
    <row r="236" spans="1:18" x14ac:dyDescent="0.3">
      <c r="A236" s="234"/>
      <c r="I236" s="356"/>
      <c r="R236" s="235"/>
    </row>
    <row r="237" spans="1:18" x14ac:dyDescent="0.3">
      <c r="A237" s="234"/>
      <c r="I237" s="356"/>
      <c r="R237" s="235"/>
    </row>
    <row r="238" spans="1:18" x14ac:dyDescent="0.3">
      <c r="A238" s="234"/>
      <c r="I238" s="356"/>
      <c r="R238" s="235"/>
    </row>
    <row r="239" spans="1:18" x14ac:dyDescent="0.3">
      <c r="A239" s="234"/>
      <c r="I239" s="356"/>
      <c r="R239" s="235"/>
    </row>
    <row r="240" spans="1:18" x14ac:dyDescent="0.3">
      <c r="A240" s="234"/>
      <c r="I240" s="356"/>
      <c r="R240" s="235"/>
    </row>
    <row r="241" spans="1:18" x14ac:dyDescent="0.3">
      <c r="A241" s="234"/>
      <c r="I241" s="356"/>
      <c r="R241" s="235"/>
    </row>
    <row r="242" spans="1:18" x14ac:dyDescent="0.3">
      <c r="A242" s="234"/>
      <c r="I242" s="356"/>
      <c r="R242" s="235"/>
    </row>
    <row r="243" spans="1:18" x14ac:dyDescent="0.3">
      <c r="A243" s="234"/>
      <c r="I243" s="356"/>
      <c r="R243" s="235"/>
    </row>
    <row r="244" spans="1:18" x14ac:dyDescent="0.3">
      <c r="A244" s="234"/>
      <c r="I244" s="356"/>
      <c r="R244" s="235"/>
    </row>
    <row r="245" spans="1:18" x14ac:dyDescent="0.3">
      <c r="A245" s="234"/>
      <c r="I245" s="356"/>
      <c r="R245" s="235"/>
    </row>
    <row r="246" spans="1:18" x14ac:dyDescent="0.3">
      <c r="A246" s="234"/>
      <c r="I246" s="356"/>
      <c r="R246" s="235"/>
    </row>
    <row r="247" spans="1:18" x14ac:dyDescent="0.3">
      <c r="A247" s="234"/>
      <c r="I247" s="356"/>
      <c r="R247" s="235"/>
    </row>
    <row r="248" spans="1:18" x14ac:dyDescent="0.3">
      <c r="A248" s="234"/>
      <c r="I248" s="356"/>
      <c r="R248" s="235"/>
    </row>
    <row r="249" spans="1:18" x14ac:dyDescent="0.3">
      <c r="A249" s="234"/>
      <c r="I249" s="356"/>
      <c r="R249" s="235"/>
    </row>
    <row r="250" spans="1:18" x14ac:dyDescent="0.3">
      <c r="A250" s="234"/>
      <c r="I250" s="356"/>
      <c r="R250" s="235"/>
    </row>
    <row r="251" spans="1:18" x14ac:dyDescent="0.3">
      <c r="A251" s="234"/>
      <c r="I251" s="356"/>
      <c r="R251" s="235"/>
    </row>
    <row r="252" spans="1:18" x14ac:dyDescent="0.3">
      <c r="A252" s="234"/>
      <c r="I252" s="356"/>
      <c r="R252" s="235"/>
    </row>
    <row r="253" spans="1:18" x14ac:dyDescent="0.3">
      <c r="A253" s="234"/>
      <c r="I253" s="356"/>
      <c r="R253" s="235"/>
    </row>
    <row r="254" spans="1:18" x14ac:dyDescent="0.3">
      <c r="A254" s="234"/>
      <c r="I254" s="356"/>
      <c r="R254" s="235"/>
    </row>
    <row r="255" spans="1:18" x14ac:dyDescent="0.3">
      <c r="A255" s="234"/>
      <c r="I255" s="356"/>
      <c r="R255" s="235"/>
    </row>
    <row r="256" spans="1:18" x14ac:dyDescent="0.3">
      <c r="A256" s="234"/>
      <c r="I256" s="356"/>
      <c r="R256" s="235"/>
    </row>
    <row r="257" spans="1:18" x14ac:dyDescent="0.3">
      <c r="A257" s="234"/>
      <c r="I257" s="356"/>
      <c r="R257" s="235"/>
    </row>
    <row r="258" spans="1:18" x14ac:dyDescent="0.3">
      <c r="A258" s="234"/>
      <c r="I258" s="356"/>
      <c r="R258" s="235"/>
    </row>
    <row r="259" spans="1:18" x14ac:dyDescent="0.3">
      <c r="A259" s="234"/>
      <c r="I259" s="356"/>
      <c r="R259" s="235"/>
    </row>
    <row r="260" spans="1:18" x14ac:dyDescent="0.3">
      <c r="A260" s="234"/>
      <c r="I260" s="356"/>
      <c r="R260" s="235"/>
    </row>
    <row r="261" spans="1:18" x14ac:dyDescent="0.3">
      <c r="A261" s="234"/>
      <c r="I261" s="356"/>
      <c r="R261" s="235"/>
    </row>
    <row r="262" spans="1:18" x14ac:dyDescent="0.3">
      <c r="A262" s="234"/>
      <c r="I262" s="356"/>
      <c r="R262" s="235"/>
    </row>
    <row r="263" spans="1:18" x14ac:dyDescent="0.3">
      <c r="A263" s="234"/>
      <c r="I263" s="356"/>
      <c r="R263" s="235"/>
    </row>
    <row r="264" spans="1:18" x14ac:dyDescent="0.3">
      <c r="A264" s="234"/>
      <c r="I264" s="356"/>
      <c r="R264" s="235"/>
    </row>
    <row r="265" spans="1:18" x14ac:dyDescent="0.3">
      <c r="A265" s="234"/>
      <c r="I265" s="356"/>
      <c r="R265" s="235"/>
    </row>
    <row r="266" spans="1:18" x14ac:dyDescent="0.3">
      <c r="A266" s="234"/>
      <c r="I266" s="356"/>
      <c r="R266" s="235"/>
    </row>
    <row r="267" spans="1:18" x14ac:dyDescent="0.3">
      <c r="A267" s="234"/>
      <c r="I267" s="356"/>
      <c r="R267" s="235"/>
    </row>
    <row r="268" spans="1:18" x14ac:dyDescent="0.3">
      <c r="A268" s="234"/>
      <c r="I268" s="356"/>
      <c r="R268" s="235"/>
    </row>
    <row r="269" spans="1:18" x14ac:dyDescent="0.3">
      <c r="A269" s="234"/>
      <c r="I269" s="356"/>
      <c r="R269" s="235"/>
    </row>
    <row r="270" spans="1:18" x14ac:dyDescent="0.3">
      <c r="A270" s="234"/>
      <c r="I270" s="356"/>
      <c r="R270" s="235"/>
    </row>
    <row r="271" spans="1:18" x14ac:dyDescent="0.3">
      <c r="A271" s="234"/>
      <c r="I271" s="356"/>
      <c r="R271" s="235"/>
    </row>
    <row r="272" spans="1:18" x14ac:dyDescent="0.3">
      <c r="A272" s="234"/>
      <c r="I272" s="356"/>
      <c r="R272" s="235"/>
    </row>
    <row r="273" spans="1:18" x14ac:dyDescent="0.3">
      <c r="A273" s="234"/>
      <c r="I273" s="356"/>
      <c r="R273" s="235"/>
    </row>
    <row r="274" spans="1:18" x14ac:dyDescent="0.3">
      <c r="A274" s="234"/>
      <c r="I274" s="356"/>
      <c r="R274" s="235"/>
    </row>
    <row r="275" spans="1:18" x14ac:dyDescent="0.3">
      <c r="A275" s="234"/>
      <c r="I275" s="356"/>
      <c r="R275" s="235"/>
    </row>
    <row r="276" spans="1:18" x14ac:dyDescent="0.3">
      <c r="A276" s="234"/>
      <c r="I276" s="356"/>
      <c r="R276" s="235"/>
    </row>
    <row r="277" spans="1:18" x14ac:dyDescent="0.3">
      <c r="A277" s="234"/>
      <c r="I277" s="356"/>
      <c r="R277" s="235"/>
    </row>
    <row r="278" spans="1:18" x14ac:dyDescent="0.3">
      <c r="A278" s="234"/>
      <c r="I278" s="356"/>
      <c r="R278" s="235"/>
    </row>
    <row r="279" spans="1:18" x14ac:dyDescent="0.3">
      <c r="A279" s="234"/>
      <c r="I279" s="356"/>
      <c r="R279" s="235"/>
    </row>
    <row r="280" spans="1:18" x14ac:dyDescent="0.3">
      <c r="A280" s="234"/>
      <c r="I280" s="356"/>
      <c r="R280" s="235"/>
    </row>
    <row r="281" spans="1:18" x14ac:dyDescent="0.3">
      <c r="A281" s="234"/>
      <c r="I281" s="356"/>
      <c r="R281" s="235"/>
    </row>
    <row r="282" spans="1:18" x14ac:dyDescent="0.3">
      <c r="A282" s="234"/>
      <c r="I282" s="356"/>
      <c r="R282" s="235"/>
    </row>
    <row r="283" spans="1:18" x14ac:dyDescent="0.3">
      <c r="A283" s="234"/>
      <c r="I283" s="356"/>
      <c r="R283" s="235"/>
    </row>
    <row r="284" spans="1:18" x14ac:dyDescent="0.3">
      <c r="A284" s="234"/>
      <c r="I284" s="356"/>
      <c r="R284" s="235"/>
    </row>
    <row r="285" spans="1:18" x14ac:dyDescent="0.3">
      <c r="A285" s="234"/>
      <c r="I285" s="356"/>
      <c r="R285" s="235"/>
    </row>
    <row r="286" spans="1:18" x14ac:dyDescent="0.3">
      <c r="A286" s="234"/>
      <c r="I286" s="356"/>
      <c r="R286" s="235"/>
    </row>
    <row r="287" spans="1:18" x14ac:dyDescent="0.3">
      <c r="A287" s="234"/>
      <c r="I287" s="356"/>
      <c r="R287" s="235"/>
    </row>
    <row r="288" spans="1:18" x14ac:dyDescent="0.3">
      <c r="A288" s="234"/>
      <c r="I288" s="356"/>
      <c r="R288" s="235"/>
    </row>
    <row r="289" spans="1:18" x14ac:dyDescent="0.3">
      <c r="A289" s="234"/>
      <c r="I289" s="356"/>
      <c r="R289" s="235"/>
    </row>
    <row r="290" spans="1:18" x14ac:dyDescent="0.3">
      <c r="A290" s="234"/>
      <c r="I290" s="356"/>
      <c r="R290" s="235"/>
    </row>
    <row r="291" spans="1:18" x14ac:dyDescent="0.3">
      <c r="A291" s="234"/>
      <c r="I291" s="356"/>
      <c r="R291" s="235"/>
    </row>
    <row r="292" spans="1:18" x14ac:dyDescent="0.3">
      <c r="A292" s="234"/>
      <c r="I292" s="356"/>
      <c r="R292" s="235"/>
    </row>
    <row r="293" spans="1:18" x14ac:dyDescent="0.3">
      <c r="A293" s="234"/>
      <c r="I293" s="356"/>
      <c r="R293" s="235"/>
    </row>
    <row r="294" spans="1:18" x14ac:dyDescent="0.3">
      <c r="A294" s="234"/>
      <c r="I294" s="356"/>
      <c r="R294" s="235"/>
    </row>
    <row r="295" spans="1:18" x14ac:dyDescent="0.3">
      <c r="A295" s="234"/>
      <c r="I295" s="356"/>
      <c r="R295" s="235"/>
    </row>
    <row r="296" spans="1:18" x14ac:dyDescent="0.3">
      <c r="A296" s="234"/>
      <c r="I296" s="356"/>
      <c r="R296" s="235"/>
    </row>
    <row r="297" spans="1:18" x14ac:dyDescent="0.3">
      <c r="A297" s="234"/>
      <c r="I297" s="356"/>
      <c r="R297" s="235"/>
    </row>
    <row r="298" spans="1:18" x14ac:dyDescent="0.3">
      <c r="A298" s="234"/>
      <c r="I298" s="356"/>
      <c r="R298" s="235"/>
    </row>
    <row r="299" spans="1:18" x14ac:dyDescent="0.3">
      <c r="A299" s="234"/>
      <c r="I299" s="356"/>
      <c r="R299" s="235"/>
    </row>
    <row r="300" spans="1:18" x14ac:dyDescent="0.3">
      <c r="A300" s="234"/>
      <c r="I300" s="356"/>
      <c r="R300" s="235"/>
    </row>
    <row r="301" spans="1:18" x14ac:dyDescent="0.3">
      <c r="A301" s="234"/>
      <c r="I301" s="356"/>
      <c r="R301" s="235"/>
    </row>
    <row r="302" spans="1:18" x14ac:dyDescent="0.3">
      <c r="A302" s="234"/>
      <c r="I302" s="356"/>
      <c r="R302" s="235"/>
    </row>
    <row r="303" spans="1:18" x14ac:dyDescent="0.3">
      <c r="A303" s="234"/>
      <c r="I303" s="356"/>
      <c r="R303" s="235"/>
    </row>
    <row r="304" spans="1:18" x14ac:dyDescent="0.3">
      <c r="A304" s="234"/>
      <c r="I304" s="356"/>
      <c r="R304" s="235"/>
    </row>
    <row r="305" spans="1:18" x14ac:dyDescent="0.3">
      <c r="A305" s="234"/>
      <c r="I305" s="356"/>
      <c r="R305" s="235"/>
    </row>
    <row r="306" spans="1:18" x14ac:dyDescent="0.3">
      <c r="A306" s="234"/>
      <c r="I306" s="356"/>
      <c r="R306" s="235"/>
    </row>
    <row r="307" spans="1:18" x14ac:dyDescent="0.3">
      <c r="A307" s="234"/>
      <c r="I307" s="356"/>
      <c r="R307" s="235"/>
    </row>
    <row r="308" spans="1:18" x14ac:dyDescent="0.3">
      <c r="A308" s="234"/>
      <c r="I308" s="356"/>
      <c r="R308" s="235"/>
    </row>
    <row r="309" spans="1:18" x14ac:dyDescent="0.3">
      <c r="A309" s="234"/>
      <c r="I309" s="356"/>
      <c r="R309" s="235"/>
    </row>
    <row r="310" spans="1:18" x14ac:dyDescent="0.3">
      <c r="A310" s="234"/>
      <c r="I310" s="356"/>
      <c r="R310" s="235"/>
    </row>
    <row r="311" spans="1:18" x14ac:dyDescent="0.3">
      <c r="A311" s="234"/>
      <c r="I311" s="356"/>
      <c r="R311" s="235"/>
    </row>
    <row r="312" spans="1:18" x14ac:dyDescent="0.3">
      <c r="A312" s="234"/>
      <c r="I312" s="356"/>
      <c r="R312" s="235"/>
    </row>
    <row r="313" spans="1:18" x14ac:dyDescent="0.3">
      <c r="A313" s="234"/>
      <c r="I313" s="356"/>
      <c r="R313" s="235"/>
    </row>
    <row r="314" spans="1:18" x14ac:dyDescent="0.3">
      <c r="A314" s="234"/>
      <c r="I314" s="356"/>
      <c r="R314" s="235"/>
    </row>
    <row r="315" spans="1:18" x14ac:dyDescent="0.3">
      <c r="A315" s="234"/>
      <c r="I315" s="356"/>
      <c r="R315" s="235"/>
    </row>
    <row r="316" spans="1:18" x14ac:dyDescent="0.3">
      <c r="A316" s="234"/>
      <c r="I316" s="356"/>
      <c r="R316" s="235"/>
    </row>
    <row r="317" spans="1:18" x14ac:dyDescent="0.3">
      <c r="A317" s="234"/>
      <c r="I317" s="356"/>
      <c r="R317" s="235"/>
    </row>
    <row r="318" spans="1:18" x14ac:dyDescent="0.3">
      <c r="A318" s="234"/>
      <c r="I318" s="356"/>
      <c r="R318" s="235"/>
    </row>
    <row r="319" spans="1:18" x14ac:dyDescent="0.3">
      <c r="A319" s="234"/>
      <c r="I319" s="356"/>
      <c r="R319" s="235"/>
    </row>
    <row r="320" spans="1:18" x14ac:dyDescent="0.3">
      <c r="A320" s="234"/>
      <c r="I320" s="356"/>
      <c r="R320" s="235"/>
    </row>
    <row r="321" spans="1:18" x14ac:dyDescent="0.3">
      <c r="A321" s="234"/>
      <c r="I321" s="356"/>
      <c r="R321" s="235"/>
    </row>
    <row r="322" spans="1:18" x14ac:dyDescent="0.3">
      <c r="A322" s="234"/>
      <c r="I322" s="356"/>
      <c r="R322" s="235"/>
    </row>
    <row r="323" spans="1:18" x14ac:dyDescent="0.3">
      <c r="A323" s="234"/>
      <c r="I323" s="356"/>
      <c r="R323" s="235"/>
    </row>
    <row r="324" spans="1:18" x14ac:dyDescent="0.3">
      <c r="A324" s="234"/>
      <c r="I324" s="356"/>
      <c r="R324" s="235"/>
    </row>
    <row r="325" spans="1:18" x14ac:dyDescent="0.3">
      <c r="A325" s="234"/>
      <c r="I325" s="356"/>
      <c r="R325" s="235"/>
    </row>
    <row r="326" spans="1:18" x14ac:dyDescent="0.3">
      <c r="A326" s="234"/>
      <c r="I326" s="356"/>
      <c r="R326" s="235"/>
    </row>
    <row r="327" spans="1:18" x14ac:dyDescent="0.3">
      <c r="A327" s="234"/>
      <c r="I327" s="356"/>
      <c r="R327" s="235"/>
    </row>
    <row r="328" spans="1:18" x14ac:dyDescent="0.3">
      <c r="A328" s="234"/>
      <c r="I328" s="356"/>
      <c r="R328" s="235"/>
    </row>
    <row r="329" spans="1:18" x14ac:dyDescent="0.3">
      <c r="A329" s="234"/>
      <c r="I329" s="356"/>
      <c r="R329" s="235"/>
    </row>
    <row r="330" spans="1:18" x14ac:dyDescent="0.3">
      <c r="A330" s="234"/>
      <c r="I330" s="356"/>
      <c r="R330" s="235"/>
    </row>
    <row r="331" spans="1:18" x14ac:dyDescent="0.3">
      <c r="A331" s="234"/>
      <c r="I331" s="356"/>
      <c r="R331" s="235"/>
    </row>
    <row r="332" spans="1:18" x14ac:dyDescent="0.3">
      <c r="A332" s="234"/>
      <c r="I332" s="356"/>
      <c r="R332" s="235"/>
    </row>
    <row r="333" spans="1:18" x14ac:dyDescent="0.3">
      <c r="A333" s="234"/>
      <c r="I333" s="356"/>
      <c r="R333" s="235"/>
    </row>
    <row r="334" spans="1:18" x14ac:dyDescent="0.3">
      <c r="A334" s="234"/>
      <c r="I334" s="356"/>
      <c r="R334" s="235"/>
    </row>
    <row r="335" spans="1:18" x14ac:dyDescent="0.3">
      <c r="A335" s="234"/>
      <c r="I335" s="356"/>
      <c r="R335" s="235"/>
    </row>
    <row r="336" spans="1:18" x14ac:dyDescent="0.3">
      <c r="A336" s="234"/>
      <c r="I336" s="356"/>
      <c r="R336" s="235"/>
    </row>
    <row r="337" spans="1:18" x14ac:dyDescent="0.3">
      <c r="A337" s="234"/>
      <c r="I337" s="356"/>
      <c r="R337" s="235"/>
    </row>
    <row r="338" spans="1:18" x14ac:dyDescent="0.3">
      <c r="A338" s="234"/>
      <c r="I338" s="356"/>
      <c r="R338" s="235"/>
    </row>
    <row r="339" spans="1:18" x14ac:dyDescent="0.3">
      <c r="A339" s="234"/>
      <c r="I339" s="356"/>
      <c r="R339" s="235"/>
    </row>
    <row r="340" spans="1:18" x14ac:dyDescent="0.3">
      <c r="A340" s="234"/>
      <c r="I340" s="356"/>
      <c r="R340" s="235"/>
    </row>
    <row r="341" spans="1:18" x14ac:dyDescent="0.3">
      <c r="A341" s="234"/>
      <c r="I341" s="356"/>
      <c r="R341" s="235"/>
    </row>
    <row r="342" spans="1:18" x14ac:dyDescent="0.3">
      <c r="A342" s="234"/>
      <c r="I342" s="356"/>
      <c r="R342" s="235"/>
    </row>
    <row r="343" spans="1:18" x14ac:dyDescent="0.3">
      <c r="A343" s="234"/>
      <c r="I343" s="356"/>
      <c r="R343" s="235"/>
    </row>
    <row r="344" spans="1:18" x14ac:dyDescent="0.3">
      <c r="A344" s="234"/>
      <c r="I344" s="356"/>
      <c r="R344" s="235"/>
    </row>
    <row r="345" spans="1:18" x14ac:dyDescent="0.3">
      <c r="A345" s="234"/>
      <c r="I345" s="356"/>
      <c r="R345" s="235"/>
    </row>
    <row r="346" spans="1:18" x14ac:dyDescent="0.3">
      <c r="A346" s="234"/>
      <c r="I346" s="356"/>
      <c r="R346" s="235"/>
    </row>
    <row r="347" spans="1:18" x14ac:dyDescent="0.3">
      <c r="A347" s="234"/>
      <c r="I347" s="356"/>
      <c r="R347" s="235"/>
    </row>
    <row r="348" spans="1:18" x14ac:dyDescent="0.3">
      <c r="A348" s="234"/>
      <c r="I348" s="356"/>
      <c r="R348" s="235"/>
    </row>
    <row r="349" spans="1:18" x14ac:dyDescent="0.3">
      <c r="A349" s="234"/>
      <c r="I349" s="356"/>
      <c r="R349" s="235"/>
    </row>
    <row r="350" spans="1:18" x14ac:dyDescent="0.3">
      <c r="A350" s="234"/>
      <c r="I350" s="356"/>
      <c r="R350" s="235"/>
    </row>
    <row r="351" spans="1:18" x14ac:dyDescent="0.3">
      <c r="A351" s="234"/>
      <c r="I351" s="356"/>
      <c r="R351" s="235"/>
    </row>
    <row r="352" spans="1:18" x14ac:dyDescent="0.3">
      <c r="A352" s="234"/>
      <c r="I352" s="356"/>
      <c r="R352" s="235"/>
    </row>
    <row r="353" spans="1:18" x14ac:dyDescent="0.3">
      <c r="A353" s="234"/>
      <c r="I353" s="356"/>
      <c r="R353" s="235"/>
    </row>
    <row r="354" spans="1:18" x14ac:dyDescent="0.3">
      <c r="A354" s="234"/>
      <c r="I354" s="356"/>
      <c r="R354" s="235"/>
    </row>
    <row r="355" spans="1:18" x14ac:dyDescent="0.3">
      <c r="A355" s="234"/>
      <c r="I355" s="356"/>
      <c r="R355" s="235"/>
    </row>
    <row r="356" spans="1:18" x14ac:dyDescent="0.3">
      <c r="A356" s="234"/>
      <c r="I356" s="356"/>
      <c r="R356" s="235"/>
    </row>
    <row r="357" spans="1:18" x14ac:dyDescent="0.3">
      <c r="A357" s="234"/>
      <c r="I357" s="356"/>
      <c r="R357" s="235"/>
    </row>
    <row r="358" spans="1:18" x14ac:dyDescent="0.3">
      <c r="A358" s="234"/>
      <c r="I358" s="356"/>
      <c r="R358" s="235"/>
    </row>
    <row r="359" spans="1:18" x14ac:dyDescent="0.3">
      <c r="A359" s="234"/>
      <c r="I359" s="356"/>
      <c r="R359" s="235"/>
    </row>
    <row r="360" spans="1:18" x14ac:dyDescent="0.3">
      <c r="A360" s="234"/>
      <c r="I360" s="356"/>
      <c r="R360" s="235"/>
    </row>
    <row r="361" spans="1:18" x14ac:dyDescent="0.3">
      <c r="A361" s="234"/>
      <c r="I361" s="356"/>
      <c r="R361" s="235"/>
    </row>
    <row r="362" spans="1:18" x14ac:dyDescent="0.3">
      <c r="A362" s="234"/>
      <c r="I362" s="356"/>
      <c r="R362" s="235"/>
    </row>
    <row r="363" spans="1:18" x14ac:dyDescent="0.3">
      <c r="A363" s="234"/>
      <c r="I363" s="356"/>
      <c r="R363" s="235"/>
    </row>
    <row r="364" spans="1:18" x14ac:dyDescent="0.3">
      <c r="A364" s="234"/>
      <c r="I364" s="356"/>
      <c r="R364" s="235"/>
    </row>
    <row r="365" spans="1:18" x14ac:dyDescent="0.3">
      <c r="A365" s="234"/>
      <c r="I365" s="356"/>
      <c r="R365" s="235"/>
    </row>
    <row r="366" spans="1:18" x14ac:dyDescent="0.3">
      <c r="A366" s="234"/>
      <c r="I366" s="356"/>
      <c r="R366" s="235"/>
    </row>
    <row r="367" spans="1:18" x14ac:dyDescent="0.3">
      <c r="A367" s="234"/>
      <c r="I367" s="356"/>
      <c r="R367" s="235"/>
    </row>
    <row r="368" spans="1:18" x14ac:dyDescent="0.3">
      <c r="A368" s="234"/>
      <c r="I368" s="356"/>
      <c r="R368" s="235"/>
    </row>
    <row r="369" spans="1:18" x14ac:dyDescent="0.3">
      <c r="A369" s="234"/>
      <c r="I369" s="356"/>
      <c r="R369" s="235"/>
    </row>
    <row r="370" spans="1:18" x14ac:dyDescent="0.3">
      <c r="A370" s="234"/>
      <c r="I370" s="356"/>
      <c r="R370" s="235"/>
    </row>
    <row r="371" spans="1:18" x14ac:dyDescent="0.3">
      <c r="A371" s="234"/>
      <c r="I371" s="356"/>
      <c r="R371" s="235"/>
    </row>
    <row r="372" spans="1:18" x14ac:dyDescent="0.3">
      <c r="A372" s="234"/>
      <c r="I372" s="356"/>
      <c r="R372" s="235"/>
    </row>
    <row r="373" spans="1:18" x14ac:dyDescent="0.3">
      <c r="A373" s="234"/>
      <c r="I373" s="356"/>
      <c r="R373" s="235"/>
    </row>
    <row r="374" spans="1:18" x14ac:dyDescent="0.3">
      <c r="A374" s="234"/>
      <c r="I374" s="356"/>
      <c r="R374" s="235"/>
    </row>
    <row r="375" spans="1:18" x14ac:dyDescent="0.3">
      <c r="A375" s="234"/>
      <c r="I375" s="356"/>
      <c r="R375" s="235"/>
    </row>
    <row r="376" spans="1:18" x14ac:dyDescent="0.3">
      <c r="A376" s="234"/>
      <c r="I376" s="356"/>
      <c r="R376" s="235"/>
    </row>
    <row r="377" spans="1:18" x14ac:dyDescent="0.3">
      <c r="A377" s="234"/>
      <c r="I377" s="356"/>
      <c r="R377" s="235"/>
    </row>
    <row r="378" spans="1:18" x14ac:dyDescent="0.3">
      <c r="A378" s="234"/>
      <c r="I378" s="356"/>
      <c r="R378" s="235"/>
    </row>
    <row r="379" spans="1:18" x14ac:dyDescent="0.3">
      <c r="A379" s="234"/>
      <c r="I379" s="356"/>
      <c r="R379" s="235"/>
    </row>
    <row r="380" spans="1:18" x14ac:dyDescent="0.3">
      <c r="A380" s="234"/>
      <c r="I380" s="356"/>
      <c r="R380" s="235"/>
    </row>
    <row r="381" spans="1:18" x14ac:dyDescent="0.3">
      <c r="A381" s="234"/>
      <c r="I381" s="356"/>
      <c r="R381" s="235"/>
    </row>
    <row r="382" spans="1:18" x14ac:dyDescent="0.3">
      <c r="A382" s="234"/>
      <c r="I382" s="356"/>
      <c r="R382" s="235"/>
    </row>
    <row r="383" spans="1:18" x14ac:dyDescent="0.3">
      <c r="A383" s="234"/>
      <c r="I383" s="356"/>
      <c r="R383" s="235"/>
    </row>
    <row r="384" spans="1:18" x14ac:dyDescent="0.3">
      <c r="A384" s="234"/>
      <c r="I384" s="356"/>
      <c r="R384" s="235"/>
    </row>
    <row r="385" spans="1:18" x14ac:dyDescent="0.3">
      <c r="A385" s="234"/>
      <c r="I385" s="356"/>
      <c r="R385" s="235"/>
    </row>
    <row r="386" spans="1:18" x14ac:dyDescent="0.3">
      <c r="A386" s="234"/>
      <c r="I386" s="356"/>
      <c r="R386" s="235"/>
    </row>
    <row r="387" spans="1:18" x14ac:dyDescent="0.3">
      <c r="A387" s="234"/>
      <c r="I387" s="356"/>
      <c r="R387" s="235"/>
    </row>
    <row r="388" spans="1:18" x14ac:dyDescent="0.3">
      <c r="A388" s="234"/>
      <c r="I388" s="356"/>
      <c r="R388" s="235"/>
    </row>
    <row r="389" spans="1:18" x14ac:dyDescent="0.3">
      <c r="A389" s="234"/>
      <c r="I389" s="356"/>
      <c r="R389" s="235"/>
    </row>
    <row r="390" spans="1:18" x14ac:dyDescent="0.3">
      <c r="A390" s="234"/>
      <c r="I390" s="356"/>
      <c r="R390" s="235"/>
    </row>
    <row r="391" spans="1:18" x14ac:dyDescent="0.3">
      <c r="A391" s="234"/>
      <c r="I391" s="356"/>
      <c r="R391" s="235"/>
    </row>
    <row r="392" spans="1:18" x14ac:dyDescent="0.3">
      <c r="A392" s="234"/>
      <c r="I392" s="356"/>
      <c r="R392" s="235"/>
    </row>
    <row r="393" spans="1:18" x14ac:dyDescent="0.3">
      <c r="A393" s="234"/>
      <c r="I393" s="356"/>
      <c r="R393" s="235"/>
    </row>
    <row r="394" spans="1:18" x14ac:dyDescent="0.3">
      <c r="A394" s="234"/>
      <c r="I394" s="356"/>
      <c r="R394" s="235"/>
    </row>
    <row r="395" spans="1:18" x14ac:dyDescent="0.3">
      <c r="A395" s="234"/>
      <c r="I395" s="356"/>
      <c r="R395" s="235"/>
    </row>
    <row r="396" spans="1:18" x14ac:dyDescent="0.3">
      <c r="A396" s="234"/>
      <c r="I396" s="356"/>
      <c r="R396" s="235"/>
    </row>
    <row r="397" spans="1:18" x14ac:dyDescent="0.3">
      <c r="A397" s="234"/>
      <c r="I397" s="356"/>
      <c r="R397" s="235"/>
    </row>
    <row r="398" spans="1:18" x14ac:dyDescent="0.3">
      <c r="A398" s="234"/>
      <c r="I398" s="356"/>
      <c r="R398" s="235"/>
    </row>
    <row r="399" spans="1:18" x14ac:dyDescent="0.3">
      <c r="A399" s="234"/>
      <c r="I399" s="356"/>
      <c r="R399" s="235"/>
    </row>
    <row r="400" spans="1:18" x14ac:dyDescent="0.3">
      <c r="A400" s="234"/>
      <c r="I400" s="356"/>
      <c r="R400" s="235"/>
    </row>
    <row r="401" spans="1:18" x14ac:dyDescent="0.3">
      <c r="A401" s="234"/>
      <c r="I401" s="356"/>
      <c r="R401" s="235"/>
    </row>
    <row r="402" spans="1:18" x14ac:dyDescent="0.3">
      <c r="A402" s="234"/>
      <c r="I402" s="356"/>
      <c r="R402" s="235"/>
    </row>
    <row r="403" spans="1:18" x14ac:dyDescent="0.3">
      <c r="A403" s="234"/>
      <c r="I403" s="356"/>
      <c r="R403" s="235"/>
    </row>
    <row r="404" spans="1:18" x14ac:dyDescent="0.3">
      <c r="A404" s="234"/>
      <c r="I404" s="356"/>
      <c r="R404" s="235"/>
    </row>
    <row r="405" spans="1:18" x14ac:dyDescent="0.3">
      <c r="A405" s="234"/>
      <c r="I405" s="356"/>
      <c r="R405" s="235"/>
    </row>
    <row r="406" spans="1:18" x14ac:dyDescent="0.3">
      <c r="A406" s="234"/>
      <c r="I406" s="356"/>
      <c r="R406" s="235"/>
    </row>
    <row r="407" spans="1:18" x14ac:dyDescent="0.3">
      <c r="A407" s="234"/>
      <c r="I407" s="356"/>
      <c r="R407" s="235"/>
    </row>
    <row r="408" spans="1:18" x14ac:dyDescent="0.3">
      <c r="A408" s="234"/>
      <c r="I408" s="356"/>
      <c r="R408" s="235"/>
    </row>
    <row r="409" spans="1:18" x14ac:dyDescent="0.3">
      <c r="A409" s="234"/>
      <c r="I409" s="356"/>
      <c r="R409" s="235"/>
    </row>
    <row r="410" spans="1:18" x14ac:dyDescent="0.3">
      <c r="A410" s="234"/>
      <c r="I410" s="356"/>
      <c r="R410" s="235"/>
    </row>
    <row r="411" spans="1:18" x14ac:dyDescent="0.3">
      <c r="A411" s="234"/>
      <c r="I411" s="356"/>
      <c r="R411" s="235"/>
    </row>
    <row r="412" spans="1:18" x14ac:dyDescent="0.3">
      <c r="A412" s="234"/>
      <c r="I412" s="356"/>
      <c r="R412" s="235"/>
    </row>
    <row r="413" spans="1:18" x14ac:dyDescent="0.3">
      <c r="A413" s="234"/>
      <c r="I413" s="356"/>
      <c r="R413" s="235"/>
    </row>
    <row r="414" spans="1:18" x14ac:dyDescent="0.3">
      <c r="A414" s="234"/>
      <c r="I414" s="356"/>
      <c r="R414" s="235"/>
    </row>
    <row r="415" spans="1:18" x14ac:dyDescent="0.3">
      <c r="A415" s="234"/>
      <c r="I415" s="356"/>
      <c r="R415" s="235"/>
    </row>
    <row r="416" spans="1:18" x14ac:dyDescent="0.3">
      <c r="A416" s="234"/>
      <c r="I416" s="356"/>
      <c r="R416" s="235"/>
    </row>
    <row r="417" spans="1:18" x14ac:dyDescent="0.3">
      <c r="A417" s="234"/>
      <c r="I417" s="356"/>
      <c r="R417" s="235"/>
    </row>
    <row r="418" spans="1:18" x14ac:dyDescent="0.3">
      <c r="A418" s="234"/>
      <c r="I418" s="356"/>
      <c r="R418" s="235"/>
    </row>
    <row r="419" spans="1:18" x14ac:dyDescent="0.3">
      <c r="A419" s="234"/>
      <c r="I419" s="356"/>
      <c r="R419" s="235"/>
    </row>
    <row r="420" spans="1:18" x14ac:dyDescent="0.3">
      <c r="A420" s="234"/>
      <c r="I420" s="356"/>
      <c r="R420" s="235"/>
    </row>
    <row r="421" spans="1:18" x14ac:dyDescent="0.3">
      <c r="A421" s="234"/>
      <c r="I421" s="356"/>
      <c r="R421" s="235"/>
    </row>
    <row r="422" spans="1:18" x14ac:dyDescent="0.3">
      <c r="A422" s="234"/>
      <c r="I422" s="356"/>
      <c r="R422" s="235"/>
    </row>
    <row r="423" spans="1:18" x14ac:dyDescent="0.3">
      <c r="A423" s="234"/>
      <c r="I423" s="356"/>
      <c r="R423" s="235"/>
    </row>
    <row r="424" spans="1:18" x14ac:dyDescent="0.3">
      <c r="A424" s="234"/>
      <c r="I424" s="356"/>
      <c r="R424" s="235"/>
    </row>
    <row r="425" spans="1:18" x14ac:dyDescent="0.3">
      <c r="A425" s="234"/>
      <c r="I425" s="356"/>
      <c r="R425" s="235"/>
    </row>
    <row r="426" spans="1:18" x14ac:dyDescent="0.3">
      <c r="A426" s="234"/>
      <c r="I426" s="356"/>
      <c r="R426" s="235"/>
    </row>
    <row r="427" spans="1:18" x14ac:dyDescent="0.3">
      <c r="A427" s="234"/>
      <c r="I427" s="356"/>
      <c r="R427" s="235"/>
    </row>
    <row r="428" spans="1:18" x14ac:dyDescent="0.3">
      <c r="A428" s="234"/>
      <c r="I428" s="356"/>
      <c r="R428" s="235"/>
    </row>
    <row r="429" spans="1:18" x14ac:dyDescent="0.3">
      <c r="A429" s="234"/>
      <c r="I429" s="356"/>
      <c r="R429" s="235"/>
    </row>
    <row r="430" spans="1:18" x14ac:dyDescent="0.3">
      <c r="A430" s="234"/>
      <c r="I430" s="356"/>
      <c r="R430" s="235"/>
    </row>
    <row r="431" spans="1:18" x14ac:dyDescent="0.3">
      <c r="A431" s="234"/>
      <c r="I431" s="356"/>
      <c r="R431" s="235"/>
    </row>
    <row r="432" spans="1:18" x14ac:dyDescent="0.3">
      <c r="A432" s="234"/>
      <c r="I432" s="356"/>
      <c r="R432" s="235"/>
    </row>
    <row r="433" spans="1:18" x14ac:dyDescent="0.3">
      <c r="A433" s="234"/>
      <c r="I433" s="356"/>
      <c r="R433" s="235"/>
    </row>
    <row r="434" spans="1:18" x14ac:dyDescent="0.3">
      <c r="A434" s="234"/>
      <c r="I434" s="356"/>
      <c r="R434" s="235"/>
    </row>
    <row r="435" spans="1:18" x14ac:dyDescent="0.3">
      <c r="A435" s="234"/>
      <c r="I435" s="356"/>
      <c r="R435" s="235"/>
    </row>
    <row r="436" spans="1:18" x14ac:dyDescent="0.3">
      <c r="A436" s="234"/>
      <c r="I436" s="356"/>
      <c r="R436" s="235"/>
    </row>
    <row r="437" spans="1:18" x14ac:dyDescent="0.3">
      <c r="A437" s="234"/>
      <c r="I437" s="356"/>
      <c r="R437" s="235"/>
    </row>
    <row r="438" spans="1:18" x14ac:dyDescent="0.3">
      <c r="A438" s="234"/>
      <c r="I438" s="356"/>
      <c r="R438" s="235"/>
    </row>
    <row r="439" spans="1:18" x14ac:dyDescent="0.3">
      <c r="A439" s="234"/>
      <c r="I439" s="356"/>
      <c r="R439" s="235"/>
    </row>
    <row r="440" spans="1:18" x14ac:dyDescent="0.3">
      <c r="A440" s="234"/>
      <c r="I440" s="356"/>
      <c r="R440" s="235"/>
    </row>
    <row r="441" spans="1:18" x14ac:dyDescent="0.3">
      <c r="A441" s="234"/>
      <c r="I441" s="356"/>
      <c r="R441" s="235"/>
    </row>
    <row r="442" spans="1:18" x14ac:dyDescent="0.3">
      <c r="A442" s="234"/>
      <c r="I442" s="356"/>
      <c r="R442" s="235"/>
    </row>
    <row r="443" spans="1:18" x14ac:dyDescent="0.3">
      <c r="A443" s="234"/>
      <c r="I443" s="356"/>
      <c r="R443" s="235"/>
    </row>
    <row r="444" spans="1:18" x14ac:dyDescent="0.3">
      <c r="A444" s="234"/>
      <c r="I444" s="356"/>
      <c r="R444" s="235"/>
    </row>
    <row r="445" spans="1:18" x14ac:dyDescent="0.3">
      <c r="A445" s="234"/>
      <c r="I445" s="356"/>
      <c r="R445" s="235"/>
    </row>
    <row r="446" spans="1:18" x14ac:dyDescent="0.3">
      <c r="A446" s="234"/>
      <c r="I446" s="356"/>
      <c r="R446" s="235"/>
    </row>
    <row r="447" spans="1:18" x14ac:dyDescent="0.3">
      <c r="A447" s="234"/>
      <c r="I447" s="356"/>
      <c r="R447" s="235"/>
    </row>
    <row r="448" spans="1:18" x14ac:dyDescent="0.3">
      <c r="A448" s="234"/>
      <c r="I448" s="356"/>
      <c r="R448" s="235"/>
    </row>
    <row r="449" spans="1:18" x14ac:dyDescent="0.3">
      <c r="A449" s="234"/>
      <c r="I449" s="356"/>
      <c r="R449" s="235"/>
    </row>
    <row r="450" spans="1:18" x14ac:dyDescent="0.3">
      <c r="A450" s="234"/>
      <c r="I450" s="356"/>
      <c r="R450" s="235"/>
    </row>
    <row r="451" spans="1:18" x14ac:dyDescent="0.3">
      <c r="A451" s="234"/>
      <c r="I451" s="356"/>
      <c r="R451" s="235"/>
    </row>
    <row r="452" spans="1:18" x14ac:dyDescent="0.3">
      <c r="A452" s="234"/>
      <c r="I452" s="356"/>
      <c r="R452" s="235"/>
    </row>
    <row r="453" spans="1:18" x14ac:dyDescent="0.3">
      <c r="A453" s="234"/>
      <c r="I453" s="356"/>
      <c r="R453" s="235"/>
    </row>
    <row r="454" spans="1:18" x14ac:dyDescent="0.3">
      <c r="A454" s="234"/>
      <c r="I454" s="356"/>
      <c r="R454" s="235"/>
    </row>
    <row r="455" spans="1:18" x14ac:dyDescent="0.3">
      <c r="A455" s="234"/>
      <c r="I455" s="356"/>
      <c r="R455" s="235"/>
    </row>
    <row r="456" spans="1:18" x14ac:dyDescent="0.3">
      <c r="A456" s="234"/>
      <c r="I456" s="356"/>
      <c r="R456" s="235"/>
    </row>
    <row r="457" spans="1:18" x14ac:dyDescent="0.3">
      <c r="A457" s="234"/>
      <c r="I457" s="356"/>
      <c r="R457" s="235"/>
    </row>
    <row r="458" spans="1:18" x14ac:dyDescent="0.3">
      <c r="A458" s="234"/>
      <c r="I458" s="356"/>
      <c r="R458" s="235"/>
    </row>
    <row r="459" spans="1:18" x14ac:dyDescent="0.3">
      <c r="A459" s="234"/>
      <c r="I459" s="356"/>
      <c r="R459" s="235"/>
    </row>
    <row r="460" spans="1:18" x14ac:dyDescent="0.3">
      <c r="A460" s="234"/>
      <c r="I460" s="356"/>
      <c r="R460" s="235"/>
    </row>
    <row r="461" spans="1:18" x14ac:dyDescent="0.3">
      <c r="A461" s="234"/>
      <c r="I461" s="356"/>
      <c r="R461" s="235"/>
    </row>
    <row r="462" spans="1:18" x14ac:dyDescent="0.3">
      <c r="A462" s="234"/>
      <c r="I462" s="356"/>
      <c r="R462" s="235"/>
    </row>
    <row r="463" spans="1:18" x14ac:dyDescent="0.3">
      <c r="A463" s="234"/>
      <c r="I463" s="356"/>
      <c r="R463" s="235"/>
    </row>
    <row r="464" spans="1:18" x14ac:dyDescent="0.3">
      <c r="A464" s="234"/>
      <c r="I464" s="356"/>
      <c r="R464" s="235"/>
    </row>
    <row r="465" spans="1:18" x14ac:dyDescent="0.3">
      <c r="A465" s="234"/>
      <c r="I465" s="356"/>
      <c r="R465" s="235"/>
    </row>
    <row r="466" spans="1:18" x14ac:dyDescent="0.3">
      <c r="A466" s="234"/>
      <c r="I466" s="356"/>
      <c r="R466" s="235"/>
    </row>
    <row r="467" spans="1:18" x14ac:dyDescent="0.3">
      <c r="A467" s="234"/>
      <c r="I467" s="356"/>
      <c r="R467" s="235"/>
    </row>
    <row r="468" spans="1:18" x14ac:dyDescent="0.3">
      <c r="A468" s="234"/>
      <c r="I468" s="356"/>
      <c r="R468" s="235"/>
    </row>
    <row r="469" spans="1:18" x14ac:dyDescent="0.3">
      <c r="A469" s="234"/>
      <c r="I469" s="356"/>
      <c r="R469" s="235"/>
    </row>
    <row r="470" spans="1:18" x14ac:dyDescent="0.3">
      <c r="A470" s="234"/>
      <c r="I470" s="356"/>
      <c r="R470" s="235"/>
    </row>
    <row r="471" spans="1:18" x14ac:dyDescent="0.3">
      <c r="A471" s="234"/>
      <c r="I471" s="356"/>
      <c r="R471" s="235"/>
    </row>
    <row r="472" spans="1:18" x14ac:dyDescent="0.3">
      <c r="A472" s="234"/>
      <c r="I472" s="356"/>
      <c r="R472" s="235"/>
    </row>
    <row r="473" spans="1:18" x14ac:dyDescent="0.3">
      <c r="A473" s="234"/>
      <c r="I473" s="356"/>
      <c r="R473" s="235"/>
    </row>
    <row r="474" spans="1:18" x14ac:dyDescent="0.3">
      <c r="A474" s="234"/>
      <c r="I474" s="356"/>
      <c r="R474" s="235"/>
    </row>
    <row r="475" spans="1:18" x14ac:dyDescent="0.3">
      <c r="A475" s="234"/>
      <c r="I475" s="356"/>
      <c r="R475" s="235"/>
    </row>
    <row r="476" spans="1:18" x14ac:dyDescent="0.3">
      <c r="A476" s="234"/>
      <c r="I476" s="356"/>
      <c r="R476" s="235"/>
    </row>
    <row r="477" spans="1:18" x14ac:dyDescent="0.3">
      <c r="A477" s="234"/>
      <c r="I477" s="356"/>
      <c r="R477" s="235"/>
    </row>
    <row r="478" spans="1:18" x14ac:dyDescent="0.3">
      <c r="A478" s="234"/>
      <c r="I478" s="356"/>
      <c r="R478" s="235"/>
    </row>
    <row r="479" spans="1:18" x14ac:dyDescent="0.3">
      <c r="A479" s="234"/>
      <c r="I479" s="356"/>
      <c r="R479" s="235"/>
    </row>
    <row r="480" spans="1:18" x14ac:dyDescent="0.3">
      <c r="A480" s="234"/>
      <c r="I480" s="356"/>
      <c r="R480" s="235"/>
    </row>
    <row r="481" spans="1:18" x14ac:dyDescent="0.3">
      <c r="A481" s="234"/>
      <c r="I481" s="356"/>
      <c r="R481" s="235"/>
    </row>
    <row r="482" spans="1:18" x14ac:dyDescent="0.3">
      <c r="A482" s="234"/>
      <c r="I482" s="356"/>
      <c r="R482" s="235"/>
    </row>
    <row r="483" spans="1:18" x14ac:dyDescent="0.3">
      <c r="A483" s="234"/>
      <c r="I483" s="356"/>
      <c r="R483" s="235"/>
    </row>
    <row r="484" spans="1:18" x14ac:dyDescent="0.3">
      <c r="A484" s="234"/>
      <c r="I484" s="356"/>
      <c r="R484" s="235"/>
    </row>
    <row r="485" spans="1:18" x14ac:dyDescent="0.3">
      <c r="A485" s="234"/>
      <c r="I485" s="356"/>
      <c r="R485" s="235"/>
    </row>
    <row r="486" spans="1:18" x14ac:dyDescent="0.3">
      <c r="A486" s="234"/>
      <c r="I486" s="356"/>
      <c r="R486" s="235"/>
    </row>
    <row r="487" spans="1:18" x14ac:dyDescent="0.3">
      <c r="A487" s="234"/>
      <c r="I487" s="356"/>
      <c r="R487" s="235"/>
    </row>
    <row r="488" spans="1:18" x14ac:dyDescent="0.3">
      <c r="A488" s="234"/>
      <c r="I488" s="356"/>
      <c r="R488" s="235"/>
    </row>
    <row r="489" spans="1:18" x14ac:dyDescent="0.3">
      <c r="A489" s="234"/>
      <c r="I489" s="356"/>
      <c r="R489" s="235"/>
    </row>
    <row r="490" spans="1:18" x14ac:dyDescent="0.3">
      <c r="I490" s="356"/>
      <c r="R490" s="235"/>
    </row>
    <row r="491" spans="1:18" x14ac:dyDescent="0.3">
      <c r="I491" s="356"/>
      <c r="R491" s="235"/>
    </row>
    <row r="492" spans="1:18" x14ac:dyDescent="0.3">
      <c r="I492" s="356"/>
      <c r="R492" s="235"/>
    </row>
    <row r="493" spans="1:18" x14ac:dyDescent="0.3">
      <c r="I493" s="356"/>
      <c r="R493" s="235"/>
    </row>
    <row r="494" spans="1:18" x14ac:dyDescent="0.3">
      <c r="I494" s="356"/>
      <c r="R494" s="235"/>
    </row>
    <row r="495" spans="1:18" x14ac:dyDescent="0.3">
      <c r="I495" s="356"/>
      <c r="R495" s="235"/>
    </row>
    <row r="496" spans="1:18" x14ac:dyDescent="0.3">
      <c r="I496" s="356"/>
      <c r="R496" s="235"/>
    </row>
    <row r="497" spans="9:18" x14ac:dyDescent="0.3">
      <c r="I497" s="356"/>
      <c r="R497" s="235"/>
    </row>
    <row r="498" spans="9:18" x14ac:dyDescent="0.3">
      <c r="I498" s="356"/>
      <c r="R498" s="235"/>
    </row>
    <row r="499" spans="9:18" x14ac:dyDescent="0.3">
      <c r="I499" s="356"/>
      <c r="R499" s="235"/>
    </row>
    <row r="500" spans="9:18" x14ac:dyDescent="0.3">
      <c r="I500" s="356"/>
      <c r="R500" s="235"/>
    </row>
    <row r="501" spans="9:18" x14ac:dyDescent="0.3">
      <c r="I501" s="356"/>
      <c r="R501" s="235"/>
    </row>
    <row r="502" spans="9:18" x14ac:dyDescent="0.3">
      <c r="I502" s="356"/>
      <c r="R502" s="235"/>
    </row>
    <row r="503" spans="9:18" x14ac:dyDescent="0.3">
      <c r="I503" s="356"/>
      <c r="R503" s="235"/>
    </row>
    <row r="504" spans="9:18" x14ac:dyDescent="0.3">
      <c r="I504" s="356"/>
      <c r="R504" s="235"/>
    </row>
    <row r="505" spans="9:18" x14ac:dyDescent="0.3">
      <c r="I505" s="356"/>
    </row>
    <row r="506" spans="9:18" x14ac:dyDescent="0.3">
      <c r="I506" s="356"/>
    </row>
    <row r="507" spans="9:18" x14ac:dyDescent="0.3">
      <c r="I507" s="356"/>
    </row>
    <row r="508" spans="9:18" x14ac:dyDescent="0.3">
      <c r="I508" s="356"/>
    </row>
    <row r="509" spans="9:18" x14ac:dyDescent="0.3">
      <c r="I509" s="356"/>
    </row>
    <row r="510" spans="9:18" x14ac:dyDescent="0.3">
      <c r="I510" s="356"/>
    </row>
    <row r="511" spans="9:18" x14ac:dyDescent="0.3">
      <c r="I511" s="356"/>
    </row>
    <row r="512" spans="9:18" x14ac:dyDescent="0.3">
      <c r="I512" s="356"/>
    </row>
    <row r="513" spans="9:9" x14ac:dyDescent="0.3">
      <c r="I513" s="356"/>
    </row>
    <row r="514" spans="9:9" x14ac:dyDescent="0.3">
      <c r="I514" s="356"/>
    </row>
    <row r="515" spans="9:9" x14ac:dyDescent="0.3">
      <c r="I515" s="356"/>
    </row>
    <row r="516" spans="9:9" x14ac:dyDescent="0.3">
      <c r="I516" s="356"/>
    </row>
    <row r="517" spans="9:9" x14ac:dyDescent="0.3">
      <c r="I517" s="356"/>
    </row>
    <row r="518" spans="9:9" x14ac:dyDescent="0.3">
      <c r="I518" s="356"/>
    </row>
    <row r="519" spans="9:9" x14ac:dyDescent="0.3">
      <c r="I519" s="356"/>
    </row>
    <row r="520" spans="9:9" x14ac:dyDescent="0.3">
      <c r="I520" s="356"/>
    </row>
    <row r="521" spans="9:9" x14ac:dyDescent="0.3">
      <c r="I521" s="356"/>
    </row>
    <row r="522" spans="9:9" x14ac:dyDescent="0.3">
      <c r="I522" s="356"/>
    </row>
    <row r="523" spans="9:9" x14ac:dyDescent="0.3">
      <c r="I523" s="356"/>
    </row>
    <row r="524" spans="9:9" x14ac:dyDescent="0.3">
      <c r="I524" s="356"/>
    </row>
    <row r="525" spans="9:9" x14ac:dyDescent="0.3">
      <c r="I525" s="356"/>
    </row>
    <row r="526" spans="9:9" x14ac:dyDescent="0.3">
      <c r="I526" s="356"/>
    </row>
    <row r="527" spans="9:9" x14ac:dyDescent="0.3">
      <c r="I527" s="356"/>
    </row>
    <row r="528" spans="9:9" x14ac:dyDescent="0.3">
      <c r="I528" s="356"/>
    </row>
    <row r="529" spans="9:9" x14ac:dyDescent="0.3">
      <c r="I529" s="356"/>
    </row>
  </sheetData>
  <sortState xmlns:xlrd2="http://schemas.microsoft.com/office/spreadsheetml/2017/richdata2" ref="A151:E213">
    <sortCondition ref="A151:A213"/>
  </sortState>
  <pageMargins left="0.35433070866141736" right="0.35433070866141736" top="0.55118110236220474" bottom="0.35433070866141736" header="0" footer="0"/>
  <pageSetup paperSize="9" scale="75" fitToWidth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31"/>
  <sheetViews>
    <sheetView workbookViewId="0">
      <pane ySplit="1" topLeftCell="A65" activePane="bottomLeft" state="frozen"/>
      <selection activeCell="C1" sqref="C1"/>
      <selection pane="bottomLeft" activeCell="C8" sqref="C8"/>
    </sheetView>
  </sheetViews>
  <sheetFormatPr defaultColWidth="9.109375" defaultRowHeight="13.8" x14ac:dyDescent="0.3"/>
  <cols>
    <col min="1" max="1" width="9.88671875" style="3" bestFit="1" customWidth="1"/>
    <col min="2" max="2" width="9.109375" style="3"/>
    <col min="3" max="3" width="79.44140625" style="3" bestFit="1" customWidth="1"/>
    <col min="4" max="4" width="3.33203125" style="3" customWidth="1"/>
    <col min="5" max="5" width="10" style="3" bestFit="1" customWidth="1"/>
    <col min="6" max="6" width="9.109375" style="3"/>
    <col min="7" max="8" width="8.5546875" style="18" bestFit="1" customWidth="1"/>
    <col min="9" max="10" width="10.109375" style="18" bestFit="1" customWidth="1"/>
    <col min="11" max="11" width="8.6640625" style="18" bestFit="1" customWidth="1"/>
    <col min="12" max="12" width="18" style="18" bestFit="1" customWidth="1"/>
    <col min="13" max="13" width="7.5546875" style="3" bestFit="1" customWidth="1"/>
    <col min="14" max="14" width="10" style="3" bestFit="1" customWidth="1"/>
    <col min="15" max="16384" width="9.109375" style="3"/>
  </cols>
  <sheetData>
    <row r="1" spans="1:13" x14ac:dyDescent="0.3">
      <c r="A1" s="1" t="s">
        <v>328</v>
      </c>
      <c r="B1" s="1"/>
      <c r="D1" s="1"/>
      <c r="E1" s="1"/>
      <c r="G1" s="18" t="s">
        <v>168</v>
      </c>
      <c r="H1" s="18" t="s">
        <v>169</v>
      </c>
      <c r="I1" s="18" t="s">
        <v>170</v>
      </c>
      <c r="J1" s="18" t="s">
        <v>171</v>
      </c>
      <c r="K1" s="18" t="s">
        <v>172</v>
      </c>
      <c r="L1" s="18" t="s">
        <v>173</v>
      </c>
      <c r="M1" s="18" t="s">
        <v>174</v>
      </c>
    </row>
    <row r="2" spans="1:13" ht="15.6" x14ac:dyDescent="0.45">
      <c r="C2" s="1" t="s">
        <v>329</v>
      </c>
      <c r="E2" s="24"/>
    </row>
    <row r="3" spans="1:13" x14ac:dyDescent="0.3">
      <c r="C3" s="3" t="s">
        <v>330</v>
      </c>
      <c r="E3" s="18">
        <v>4.5</v>
      </c>
    </row>
    <row r="4" spans="1:13" x14ac:dyDescent="0.3">
      <c r="C4" s="3" t="s">
        <v>330</v>
      </c>
      <c r="E4" s="18">
        <v>7.65</v>
      </c>
    </row>
    <row r="5" spans="1:13" x14ac:dyDescent="0.3">
      <c r="C5" s="3" t="s">
        <v>330</v>
      </c>
      <c r="E5" s="18">
        <v>4.5</v>
      </c>
    </row>
    <row r="6" spans="1:13" x14ac:dyDescent="0.3">
      <c r="C6" s="3" t="s">
        <v>330</v>
      </c>
      <c r="E6" s="18">
        <v>4.5</v>
      </c>
      <c r="F6" s="16">
        <f>SUM(E3:E6)</f>
        <v>21.15</v>
      </c>
    </row>
    <row r="7" spans="1:13" x14ac:dyDescent="0.3">
      <c r="C7" s="3" t="s">
        <v>88</v>
      </c>
      <c r="E7" s="18">
        <v>4.9000000000000004</v>
      </c>
    </row>
    <row r="8" spans="1:13" x14ac:dyDescent="0.3">
      <c r="C8" s="3" t="s">
        <v>88</v>
      </c>
      <c r="E8" s="18">
        <v>20.16</v>
      </c>
      <c r="F8" s="16">
        <f>SUM(E7:E8)</f>
        <v>25.060000000000002</v>
      </c>
    </row>
    <row r="9" spans="1:13" x14ac:dyDescent="0.3">
      <c r="C9" s="3" t="s">
        <v>331</v>
      </c>
      <c r="E9" s="18">
        <v>64.760000000000005</v>
      </c>
    </row>
    <row r="10" spans="1:13" x14ac:dyDescent="0.3">
      <c r="C10" s="3" t="s">
        <v>332</v>
      </c>
      <c r="E10" s="18">
        <v>35.49</v>
      </c>
    </row>
    <row r="11" spans="1:13" x14ac:dyDescent="0.3">
      <c r="C11" s="3" t="s">
        <v>333</v>
      </c>
      <c r="E11" s="18">
        <v>26</v>
      </c>
    </row>
    <row r="12" spans="1:13" ht="14.4" thickBot="1" x14ac:dyDescent="0.35">
      <c r="C12" s="40" t="s">
        <v>334</v>
      </c>
      <c r="E12" s="33">
        <f>SUM(E3:E11)</f>
        <v>172.46</v>
      </c>
    </row>
    <row r="17" spans="1:14" x14ac:dyDescent="0.3">
      <c r="A17" s="1"/>
      <c r="B17" s="1"/>
      <c r="C17" s="1" t="s">
        <v>335</v>
      </c>
      <c r="D17" s="1"/>
      <c r="E17" s="1"/>
    </row>
    <row r="18" spans="1:14" x14ac:dyDescent="0.3">
      <c r="A18" s="19">
        <v>42831</v>
      </c>
      <c r="B18" s="5"/>
      <c r="C18" s="5" t="s">
        <v>336</v>
      </c>
      <c r="D18" s="5"/>
      <c r="E18" s="18">
        <v>4.5</v>
      </c>
      <c r="G18" s="18">
        <v>4.5</v>
      </c>
    </row>
    <row r="19" spans="1:14" x14ac:dyDescent="0.3">
      <c r="A19" s="19">
        <v>42853</v>
      </c>
      <c r="B19" s="5"/>
      <c r="C19" s="5" t="s">
        <v>337</v>
      </c>
      <c r="D19" s="5"/>
      <c r="E19" s="18">
        <v>4.5</v>
      </c>
      <c r="G19" s="18">
        <v>4.5</v>
      </c>
    </row>
    <row r="20" spans="1:14" x14ac:dyDescent="0.3">
      <c r="A20" s="19">
        <v>42853</v>
      </c>
      <c r="B20" s="5"/>
      <c r="C20" s="5" t="s">
        <v>338</v>
      </c>
      <c r="D20" s="5"/>
      <c r="E20" s="18">
        <v>20.16</v>
      </c>
      <c r="H20" s="18">
        <v>20.16</v>
      </c>
    </row>
    <row r="21" spans="1:14" x14ac:dyDescent="0.3">
      <c r="A21" s="41">
        <v>42860</v>
      </c>
      <c r="B21" s="42"/>
      <c r="C21" s="42" t="s">
        <v>339</v>
      </c>
      <c r="D21" s="42"/>
      <c r="E21" s="46">
        <v>4.5</v>
      </c>
      <c r="G21" s="18">
        <v>4.5</v>
      </c>
    </row>
    <row r="22" spans="1:14" x14ac:dyDescent="0.3">
      <c r="A22" s="19">
        <v>42860</v>
      </c>
      <c r="B22" s="5"/>
      <c r="C22" s="5" t="s">
        <v>340</v>
      </c>
      <c r="D22" s="5"/>
      <c r="E22" s="18">
        <v>27.96</v>
      </c>
      <c r="H22" s="18">
        <v>27.96</v>
      </c>
    </row>
    <row r="23" spans="1:14" x14ac:dyDescent="0.3">
      <c r="A23" s="41">
        <v>42863</v>
      </c>
      <c r="B23" s="42"/>
      <c r="C23" s="42" t="s">
        <v>341</v>
      </c>
      <c r="D23" s="42"/>
      <c r="E23" s="46">
        <v>5.4</v>
      </c>
      <c r="G23" s="18">
        <v>5.4</v>
      </c>
    </row>
    <row r="24" spans="1:14" x14ac:dyDescent="0.3">
      <c r="A24" s="20" t="s">
        <v>342</v>
      </c>
      <c r="B24" s="5"/>
      <c r="C24" s="5" t="s">
        <v>343</v>
      </c>
      <c r="D24" s="5"/>
      <c r="E24" s="18">
        <v>8.5</v>
      </c>
      <c r="I24" s="18">
        <v>8.5</v>
      </c>
    </row>
    <row r="25" spans="1:14" x14ac:dyDescent="0.3">
      <c r="A25" s="21" t="s">
        <v>342</v>
      </c>
      <c r="B25" s="5"/>
      <c r="C25" s="5" t="s">
        <v>344</v>
      </c>
      <c r="D25" s="5"/>
      <c r="E25" s="18">
        <v>35.86</v>
      </c>
      <c r="J25" s="18">
        <v>35.86</v>
      </c>
    </row>
    <row r="26" spans="1:14" ht="15.6" x14ac:dyDescent="0.45">
      <c r="A26" s="22" t="s">
        <v>342</v>
      </c>
      <c r="C26" s="5" t="s">
        <v>173</v>
      </c>
      <c r="E26" s="23">
        <v>28.5</v>
      </c>
      <c r="L26" s="18">
        <v>28.5</v>
      </c>
    </row>
    <row r="27" spans="1:14" ht="15.6" x14ac:dyDescent="0.45">
      <c r="A27" s="1"/>
      <c r="B27" s="1"/>
      <c r="C27" s="40" t="s">
        <v>345</v>
      </c>
      <c r="D27" s="1"/>
      <c r="E27" s="24">
        <f>SUM(E18:E26)</f>
        <v>139.88</v>
      </c>
      <c r="F27" s="24"/>
      <c r="G27" s="24">
        <f t="shared" ref="G27:M27" si="0">SUM(G18:G26)</f>
        <v>18.899999999999999</v>
      </c>
      <c r="H27" s="24">
        <f t="shared" si="0"/>
        <v>48.120000000000005</v>
      </c>
      <c r="I27" s="24">
        <f t="shared" si="0"/>
        <v>8.5</v>
      </c>
      <c r="J27" s="24">
        <f t="shared" si="0"/>
        <v>35.86</v>
      </c>
      <c r="K27" s="24">
        <f t="shared" si="0"/>
        <v>0</v>
      </c>
      <c r="L27" s="24">
        <f t="shared" si="0"/>
        <v>28.5</v>
      </c>
      <c r="M27" s="24">
        <f t="shared" si="0"/>
        <v>0</v>
      </c>
      <c r="N27" s="16">
        <f>SUM(G27:M27)</f>
        <v>139.88</v>
      </c>
    </row>
    <row r="29" spans="1:14" x14ac:dyDescent="0.3">
      <c r="A29" s="3" t="s">
        <v>328</v>
      </c>
    </row>
    <row r="30" spans="1:14" x14ac:dyDescent="0.3">
      <c r="C30" s="47" t="s">
        <v>346</v>
      </c>
    </row>
    <row r="31" spans="1:14" x14ac:dyDescent="0.3">
      <c r="A31" s="2">
        <v>43231</v>
      </c>
      <c r="C31" s="3" t="s">
        <v>336</v>
      </c>
      <c r="E31" s="17">
        <v>4.5</v>
      </c>
      <c r="G31" s="18">
        <v>4.5</v>
      </c>
    </row>
    <row r="32" spans="1:14" x14ac:dyDescent="0.3">
      <c r="A32" s="2">
        <v>43246</v>
      </c>
      <c r="C32" s="3" t="s">
        <v>337</v>
      </c>
      <c r="E32" s="17">
        <v>4.5</v>
      </c>
      <c r="G32" s="18">
        <v>4.5</v>
      </c>
    </row>
    <row r="33" spans="1:14" x14ac:dyDescent="0.3">
      <c r="A33" s="43">
        <v>43225</v>
      </c>
      <c r="B33" s="44"/>
      <c r="C33" s="44" t="s">
        <v>339</v>
      </c>
      <c r="D33" s="44"/>
      <c r="E33" s="45">
        <v>4.5</v>
      </c>
      <c r="G33" s="18">
        <v>4.5</v>
      </c>
    </row>
    <row r="34" spans="1:14" x14ac:dyDescent="0.3">
      <c r="A34" s="2">
        <v>43225</v>
      </c>
      <c r="C34" s="3" t="s">
        <v>340</v>
      </c>
      <c r="E34" s="17">
        <v>27.96</v>
      </c>
      <c r="H34" s="18">
        <v>27.96</v>
      </c>
    </row>
    <row r="35" spans="1:14" x14ac:dyDescent="0.3">
      <c r="A35" s="43">
        <v>43228</v>
      </c>
      <c r="B35" s="44"/>
      <c r="C35" s="44" t="s">
        <v>341</v>
      </c>
      <c r="D35" s="44"/>
      <c r="E35" s="45">
        <v>5.4</v>
      </c>
      <c r="G35" s="18">
        <v>5.4</v>
      </c>
    </row>
    <row r="36" spans="1:14" x14ac:dyDescent="0.3">
      <c r="A36" s="3" t="s">
        <v>347</v>
      </c>
      <c r="C36" s="3" t="s">
        <v>348</v>
      </c>
      <c r="E36" s="17">
        <v>43.97</v>
      </c>
      <c r="I36" s="18">
        <v>43.97</v>
      </c>
    </row>
    <row r="37" spans="1:14" x14ac:dyDescent="0.3">
      <c r="A37" s="3" t="s">
        <v>347</v>
      </c>
      <c r="C37" s="3" t="s">
        <v>344</v>
      </c>
      <c r="E37" s="17">
        <v>35.86</v>
      </c>
      <c r="J37" s="18">
        <v>35.86</v>
      </c>
    </row>
    <row r="38" spans="1:14" x14ac:dyDescent="0.3">
      <c r="A38" s="3" t="s">
        <v>347</v>
      </c>
      <c r="C38" s="3" t="s">
        <v>173</v>
      </c>
      <c r="E38" s="17">
        <v>28.5</v>
      </c>
      <c r="L38" s="18">
        <v>28.5</v>
      </c>
    </row>
    <row r="39" spans="1:14" ht="15.6" x14ac:dyDescent="0.45">
      <c r="C39" s="40" t="s">
        <v>349</v>
      </c>
      <c r="E39" s="24">
        <f>SUM(E31:E38)</f>
        <v>155.19</v>
      </c>
      <c r="F39" s="24"/>
      <c r="G39" s="24">
        <f t="shared" ref="G39:M39" si="1">SUM(G31:G38)</f>
        <v>18.899999999999999</v>
      </c>
      <c r="H39" s="24">
        <f t="shared" si="1"/>
        <v>27.96</v>
      </c>
      <c r="I39" s="24">
        <f t="shared" si="1"/>
        <v>43.97</v>
      </c>
      <c r="J39" s="24">
        <f t="shared" si="1"/>
        <v>35.86</v>
      </c>
      <c r="K39" s="24">
        <f t="shared" si="1"/>
        <v>0</v>
      </c>
      <c r="L39" s="24">
        <f t="shared" si="1"/>
        <v>28.5</v>
      </c>
      <c r="M39" s="24">
        <f t="shared" si="1"/>
        <v>0</v>
      </c>
      <c r="N39" s="16">
        <f>SUM(G39:M39)</f>
        <v>155.19</v>
      </c>
    </row>
    <row r="41" spans="1:14" x14ac:dyDescent="0.3">
      <c r="A41" s="1" t="s">
        <v>328</v>
      </c>
      <c r="B41" s="1"/>
      <c r="C41" s="1" t="s">
        <v>350</v>
      </c>
      <c r="D41" s="1"/>
      <c r="E41" s="1"/>
    </row>
    <row r="42" spans="1:14" x14ac:dyDescent="0.3">
      <c r="A42" s="1"/>
      <c r="B42" s="1"/>
      <c r="C42" s="1"/>
      <c r="D42" s="1"/>
      <c r="E42" s="1"/>
    </row>
    <row r="43" spans="1:14" x14ac:dyDescent="0.3">
      <c r="A43" s="19">
        <v>42901</v>
      </c>
      <c r="B43" s="5"/>
      <c r="C43" s="5" t="s">
        <v>336</v>
      </c>
      <c r="D43" s="5"/>
      <c r="E43" s="18">
        <v>4.5</v>
      </c>
      <c r="G43" s="18">
        <v>4.5</v>
      </c>
    </row>
    <row r="44" spans="1:14" x14ac:dyDescent="0.3">
      <c r="A44" s="19">
        <v>42910</v>
      </c>
      <c r="B44" s="5"/>
      <c r="C44" s="5" t="s">
        <v>351</v>
      </c>
      <c r="D44" s="5"/>
      <c r="E44" s="18">
        <v>34.93</v>
      </c>
      <c r="M44" s="3">
        <v>34.93</v>
      </c>
    </row>
    <row r="45" spans="1:14" x14ac:dyDescent="0.3">
      <c r="A45" s="19">
        <v>42913</v>
      </c>
      <c r="B45" s="5"/>
      <c r="C45" s="5" t="s">
        <v>337</v>
      </c>
      <c r="D45" s="5"/>
      <c r="E45" s="18">
        <v>4.5</v>
      </c>
      <c r="G45" s="18">
        <v>4.5</v>
      </c>
    </row>
    <row r="46" spans="1:14" x14ac:dyDescent="0.3">
      <c r="A46" s="19">
        <v>42921</v>
      </c>
      <c r="B46" s="5"/>
      <c r="C46" s="5" t="s">
        <v>339</v>
      </c>
      <c r="D46" s="5"/>
      <c r="E46" s="18">
        <v>4.5</v>
      </c>
      <c r="G46" s="18">
        <v>4.5</v>
      </c>
    </row>
    <row r="47" spans="1:14" x14ac:dyDescent="0.3">
      <c r="A47" s="19">
        <v>42921</v>
      </c>
      <c r="B47" s="5"/>
      <c r="C47" s="5" t="s">
        <v>352</v>
      </c>
      <c r="D47" s="5"/>
      <c r="E47" s="18">
        <v>25.06</v>
      </c>
      <c r="H47" s="18">
        <v>25.06</v>
      </c>
    </row>
    <row r="48" spans="1:14" x14ac:dyDescent="0.3">
      <c r="A48" s="20" t="s">
        <v>353</v>
      </c>
      <c r="B48" s="5"/>
      <c r="C48" s="5" t="s">
        <v>348</v>
      </c>
      <c r="D48" s="5"/>
      <c r="E48" s="18">
        <v>89.48</v>
      </c>
      <c r="I48" s="18">
        <v>89.48</v>
      </c>
    </row>
    <row r="49" spans="1:14" x14ac:dyDescent="0.3">
      <c r="A49" s="21" t="s">
        <v>353</v>
      </c>
      <c r="B49" s="5"/>
      <c r="C49" s="5" t="s">
        <v>344</v>
      </c>
      <c r="D49" s="5"/>
      <c r="E49" s="18">
        <v>35.86</v>
      </c>
      <c r="J49" s="18">
        <v>35.86</v>
      </c>
    </row>
    <row r="50" spans="1:14" ht="15.6" x14ac:dyDescent="0.45">
      <c r="A50" s="22" t="s">
        <v>353</v>
      </c>
      <c r="C50" s="5" t="s">
        <v>173</v>
      </c>
      <c r="E50" s="23">
        <v>28.5</v>
      </c>
      <c r="L50" s="18">
        <v>28.5</v>
      </c>
    </row>
    <row r="51" spans="1:14" ht="15.6" x14ac:dyDescent="0.45">
      <c r="A51" s="1"/>
      <c r="B51" s="1"/>
      <c r="C51" s="1"/>
      <c r="D51" s="1"/>
      <c r="E51" s="24">
        <f>SUM(E43:E50)</f>
        <v>227.32999999999998</v>
      </c>
      <c r="F51" s="24"/>
      <c r="G51" s="24">
        <f t="shared" ref="G51:M51" si="2">SUM(G43:G50)</f>
        <v>13.5</v>
      </c>
      <c r="H51" s="24">
        <f t="shared" si="2"/>
        <v>25.06</v>
      </c>
      <c r="I51" s="24">
        <f t="shared" si="2"/>
        <v>89.48</v>
      </c>
      <c r="J51" s="24">
        <f t="shared" si="2"/>
        <v>35.86</v>
      </c>
      <c r="K51" s="24">
        <f t="shared" si="2"/>
        <v>0</v>
      </c>
      <c r="L51" s="24">
        <f t="shared" si="2"/>
        <v>28.5</v>
      </c>
      <c r="M51" s="24">
        <f t="shared" si="2"/>
        <v>34.93</v>
      </c>
      <c r="N51" s="16">
        <f>SUM(G51:M51)</f>
        <v>227.33000000000004</v>
      </c>
    </row>
    <row r="53" spans="1:14" x14ac:dyDescent="0.3">
      <c r="A53" s="47" t="s">
        <v>328</v>
      </c>
      <c r="B53" s="47"/>
      <c r="C53" s="47" t="s">
        <v>354</v>
      </c>
    </row>
    <row r="55" spans="1:14" x14ac:dyDescent="0.3">
      <c r="A55" s="2">
        <v>43294</v>
      </c>
      <c r="C55" s="3" t="s">
        <v>336</v>
      </c>
      <c r="E55" s="17">
        <v>4.5</v>
      </c>
      <c r="G55" s="18">
        <v>4.5</v>
      </c>
    </row>
    <row r="56" spans="1:14" x14ac:dyDescent="0.3">
      <c r="A56" s="2">
        <v>43307</v>
      </c>
      <c r="C56" s="3" t="s">
        <v>337</v>
      </c>
      <c r="E56" s="17">
        <v>4.5</v>
      </c>
      <c r="G56" s="18">
        <v>4.5</v>
      </c>
    </row>
    <row r="57" spans="1:14" x14ac:dyDescent="0.3">
      <c r="A57" s="2">
        <v>43348</v>
      </c>
      <c r="C57" s="3" t="s">
        <v>339</v>
      </c>
      <c r="E57" s="17">
        <v>4.5</v>
      </c>
      <c r="G57" s="18">
        <v>4.5</v>
      </c>
    </row>
    <row r="58" spans="1:14" x14ac:dyDescent="0.3">
      <c r="A58" s="2">
        <v>43348</v>
      </c>
      <c r="C58" s="3" t="s">
        <v>355</v>
      </c>
      <c r="E58" s="17">
        <v>25.06</v>
      </c>
      <c r="H58" s="18">
        <v>25.06</v>
      </c>
    </row>
    <row r="59" spans="1:14" x14ac:dyDescent="0.3">
      <c r="A59" s="3" t="s">
        <v>356</v>
      </c>
      <c r="C59" s="3" t="s">
        <v>357</v>
      </c>
      <c r="E59" s="17">
        <v>16.399999999999999</v>
      </c>
      <c r="I59" s="18">
        <v>16.399999999999999</v>
      </c>
    </row>
    <row r="60" spans="1:14" x14ac:dyDescent="0.3">
      <c r="A60" s="3" t="s">
        <v>358</v>
      </c>
      <c r="C60" s="3" t="s">
        <v>344</v>
      </c>
      <c r="E60" s="17">
        <v>73.760000000000005</v>
      </c>
      <c r="J60" s="18">
        <v>73.760000000000005</v>
      </c>
      <c r="L60" s="3"/>
    </row>
    <row r="61" spans="1:14" ht="15.6" x14ac:dyDescent="0.45">
      <c r="A61" s="3" t="s">
        <v>358</v>
      </c>
      <c r="C61" s="3" t="s">
        <v>173</v>
      </c>
      <c r="E61" s="23">
        <v>57</v>
      </c>
      <c r="L61" s="18">
        <v>57</v>
      </c>
    </row>
    <row r="62" spans="1:14" ht="15.6" x14ac:dyDescent="0.45">
      <c r="E62" s="24">
        <f>SUM(E55:E61)</f>
        <v>185.72</v>
      </c>
      <c r="G62" s="24">
        <f t="shared" ref="G62:M62" si="3">SUM(G54:G61)</f>
        <v>13.5</v>
      </c>
      <c r="H62" s="24">
        <f t="shared" si="3"/>
        <v>25.06</v>
      </c>
      <c r="I62" s="24">
        <f t="shared" si="3"/>
        <v>16.399999999999999</v>
      </c>
      <c r="J62" s="24">
        <f t="shared" si="3"/>
        <v>73.760000000000005</v>
      </c>
      <c r="K62" s="24">
        <f t="shared" si="3"/>
        <v>0</v>
      </c>
      <c r="L62" s="24">
        <f t="shared" si="3"/>
        <v>57</v>
      </c>
      <c r="M62" s="24">
        <f t="shared" si="3"/>
        <v>0</v>
      </c>
      <c r="N62" s="16">
        <f>SUM(G62:M62)</f>
        <v>185.72</v>
      </c>
    </row>
    <row r="64" spans="1:14" x14ac:dyDescent="0.3">
      <c r="A64" s="47" t="s">
        <v>328</v>
      </c>
      <c r="B64" s="47"/>
      <c r="C64" s="47" t="s">
        <v>359</v>
      </c>
    </row>
    <row r="66" spans="1:14" x14ac:dyDescent="0.3">
      <c r="A66" s="2">
        <v>43357</v>
      </c>
      <c r="C66" s="3" t="s">
        <v>336</v>
      </c>
      <c r="E66" s="17">
        <v>4.5</v>
      </c>
      <c r="G66" s="17">
        <v>4.5</v>
      </c>
    </row>
    <row r="67" spans="1:14" x14ac:dyDescent="0.3">
      <c r="A67" s="2">
        <v>43368</v>
      </c>
      <c r="C67" s="3" t="s">
        <v>337</v>
      </c>
      <c r="E67" s="17">
        <v>4.5</v>
      </c>
      <c r="G67" s="17">
        <v>4.5</v>
      </c>
    </row>
    <row r="68" spans="1:14" x14ac:dyDescent="0.3">
      <c r="A68" s="2">
        <v>43370</v>
      </c>
      <c r="C68" s="3" t="s">
        <v>339</v>
      </c>
      <c r="E68" s="17">
        <v>4.5</v>
      </c>
      <c r="G68" s="17">
        <v>4.5</v>
      </c>
    </row>
    <row r="69" spans="1:14" x14ac:dyDescent="0.3">
      <c r="A69" s="2">
        <v>43370</v>
      </c>
      <c r="C69" s="3" t="s">
        <v>360</v>
      </c>
      <c r="E69" s="17">
        <v>4.9000000000000004</v>
      </c>
      <c r="H69" s="18">
        <v>4.9000000000000004</v>
      </c>
    </row>
    <row r="70" spans="1:14" x14ac:dyDescent="0.3">
      <c r="A70" s="3" t="s">
        <v>361</v>
      </c>
      <c r="C70" s="3" t="s">
        <v>357</v>
      </c>
      <c r="E70" s="17">
        <v>14.05</v>
      </c>
      <c r="I70" s="18">
        <v>14.05</v>
      </c>
    </row>
    <row r="71" spans="1:14" x14ac:dyDescent="0.3">
      <c r="A71" s="3" t="s">
        <v>361</v>
      </c>
      <c r="C71" s="3" t="s">
        <v>344</v>
      </c>
      <c r="E71" s="17">
        <v>35.86</v>
      </c>
      <c r="J71" s="18">
        <v>35.86</v>
      </c>
    </row>
    <row r="72" spans="1:14" x14ac:dyDescent="0.3">
      <c r="A72" s="3" t="s">
        <v>361</v>
      </c>
      <c r="C72" s="3" t="s">
        <v>173</v>
      </c>
      <c r="E72" s="17">
        <v>28.5</v>
      </c>
      <c r="L72" s="18">
        <v>28.5</v>
      </c>
    </row>
    <row r="73" spans="1:14" ht="15.6" x14ac:dyDescent="0.45">
      <c r="E73" s="24">
        <f>SUM(E66:E72)</f>
        <v>96.81</v>
      </c>
      <c r="G73" s="24">
        <f t="shared" ref="G73:M73" si="4">SUM(G65:G72)</f>
        <v>13.5</v>
      </c>
      <c r="H73" s="24">
        <f t="shared" si="4"/>
        <v>4.9000000000000004</v>
      </c>
      <c r="I73" s="24">
        <f t="shared" si="4"/>
        <v>14.05</v>
      </c>
      <c r="J73" s="24">
        <f t="shared" si="4"/>
        <v>35.86</v>
      </c>
      <c r="K73" s="24">
        <f t="shared" si="4"/>
        <v>0</v>
      </c>
      <c r="L73" s="24">
        <f t="shared" si="4"/>
        <v>28.5</v>
      </c>
      <c r="M73" s="24">
        <f t="shared" si="4"/>
        <v>0</v>
      </c>
      <c r="N73" s="16">
        <f>SUM(G73:M73)</f>
        <v>96.81</v>
      </c>
    </row>
    <row r="75" spans="1:14" x14ac:dyDescent="0.3">
      <c r="A75" s="1" t="s">
        <v>328</v>
      </c>
      <c r="B75" s="1"/>
      <c r="C75" s="1" t="s">
        <v>362</v>
      </c>
      <c r="D75" s="1"/>
      <c r="E75" s="1"/>
    </row>
    <row r="76" spans="1:14" x14ac:dyDescent="0.3">
      <c r="A76" s="1"/>
      <c r="B76" s="1"/>
      <c r="C76" s="1"/>
      <c r="D76" s="1"/>
      <c r="E76" s="1"/>
    </row>
    <row r="77" spans="1:14" x14ac:dyDescent="0.3">
      <c r="A77" s="19">
        <v>43013</v>
      </c>
      <c r="B77" s="5"/>
      <c r="C77" s="5" t="s">
        <v>336</v>
      </c>
      <c r="D77" s="5"/>
      <c r="E77" s="18">
        <v>4.5</v>
      </c>
      <c r="G77" s="18">
        <v>4.5</v>
      </c>
    </row>
    <row r="78" spans="1:14" x14ac:dyDescent="0.3">
      <c r="A78" s="19">
        <v>43005</v>
      </c>
      <c r="B78" s="5"/>
      <c r="C78" s="5" t="s">
        <v>339</v>
      </c>
      <c r="D78" s="5"/>
      <c r="E78" s="18">
        <v>4.5</v>
      </c>
      <c r="G78" s="18">
        <v>4.5</v>
      </c>
    </row>
    <row r="79" spans="1:14" x14ac:dyDescent="0.3">
      <c r="A79" s="19">
        <v>43005</v>
      </c>
      <c r="B79" s="5"/>
      <c r="C79" s="5" t="s">
        <v>363</v>
      </c>
      <c r="D79" s="5"/>
      <c r="E79" s="18">
        <v>25.06</v>
      </c>
      <c r="H79" s="18">
        <v>25.06</v>
      </c>
    </row>
    <row r="80" spans="1:14" x14ac:dyDescent="0.3">
      <c r="A80" s="20" t="s">
        <v>364</v>
      </c>
      <c r="B80" s="5"/>
      <c r="C80" s="5" t="s">
        <v>365</v>
      </c>
      <c r="D80" s="5"/>
      <c r="E80" s="18">
        <v>9.8000000000000007</v>
      </c>
      <c r="I80" s="18">
        <v>9.8000000000000007</v>
      </c>
    </row>
    <row r="81" spans="1:14" x14ac:dyDescent="0.3">
      <c r="A81" s="21" t="s">
        <v>364</v>
      </c>
      <c r="B81" s="5"/>
      <c r="C81" s="5" t="s">
        <v>344</v>
      </c>
      <c r="D81" s="5"/>
      <c r="E81" s="18">
        <v>60.47</v>
      </c>
      <c r="J81" s="18">
        <v>60.47</v>
      </c>
    </row>
    <row r="82" spans="1:14" ht="15.6" x14ac:dyDescent="0.45">
      <c r="A82" s="22" t="s">
        <v>364</v>
      </c>
      <c r="C82" s="5" t="s">
        <v>173</v>
      </c>
      <c r="E82" s="23">
        <v>28.5</v>
      </c>
      <c r="L82" s="18">
        <v>28.5</v>
      </c>
    </row>
    <row r="83" spans="1:14" ht="15.6" x14ac:dyDescent="0.45">
      <c r="A83" s="1"/>
      <c r="B83" s="1"/>
      <c r="C83" s="1"/>
      <c r="D83" s="1"/>
      <c r="E83" s="24">
        <f>SUM(E77:E82)</f>
        <v>132.82999999999998</v>
      </c>
      <c r="G83" s="24">
        <f t="shared" ref="G83:M83" si="5">SUM(G75:G82)</f>
        <v>9</v>
      </c>
      <c r="H83" s="24">
        <f t="shared" si="5"/>
        <v>25.06</v>
      </c>
      <c r="I83" s="24">
        <f t="shared" si="5"/>
        <v>9.8000000000000007</v>
      </c>
      <c r="J83" s="24">
        <f t="shared" si="5"/>
        <v>60.47</v>
      </c>
      <c r="K83" s="24">
        <f t="shared" si="5"/>
        <v>0</v>
      </c>
      <c r="L83" s="24">
        <f t="shared" si="5"/>
        <v>28.5</v>
      </c>
      <c r="M83" s="24">
        <f t="shared" si="5"/>
        <v>0</v>
      </c>
      <c r="N83" s="16">
        <f>SUM(G83:M83)</f>
        <v>132.82999999999998</v>
      </c>
    </row>
    <row r="85" spans="1:14" x14ac:dyDescent="0.3">
      <c r="A85" s="1" t="s">
        <v>328</v>
      </c>
      <c r="B85" s="1"/>
      <c r="C85" s="1" t="s">
        <v>366</v>
      </c>
      <c r="D85" s="1"/>
      <c r="E85" s="1"/>
    </row>
    <row r="86" spans="1:14" x14ac:dyDescent="0.3">
      <c r="A86" s="1"/>
      <c r="B86" s="1"/>
      <c r="C86" s="1"/>
      <c r="D86" s="1"/>
      <c r="E86" s="1"/>
    </row>
    <row r="87" spans="1:14" x14ac:dyDescent="0.3">
      <c r="A87" s="19">
        <v>43406</v>
      </c>
      <c r="B87" s="5"/>
      <c r="C87" s="5" t="s">
        <v>336</v>
      </c>
      <c r="D87" s="5"/>
      <c r="E87" s="18">
        <v>4.5</v>
      </c>
      <c r="G87" s="18">
        <v>4.5</v>
      </c>
    </row>
    <row r="88" spans="1:14" x14ac:dyDescent="0.3">
      <c r="A88" s="19">
        <v>43416</v>
      </c>
      <c r="B88" s="5"/>
      <c r="C88" s="5" t="s">
        <v>367</v>
      </c>
      <c r="D88" s="5"/>
      <c r="E88" s="18">
        <v>4.5</v>
      </c>
      <c r="G88" s="18">
        <v>4.5</v>
      </c>
    </row>
    <row r="89" spans="1:14" x14ac:dyDescent="0.3">
      <c r="A89" s="19">
        <v>43417</v>
      </c>
      <c r="B89" s="5"/>
      <c r="C89" s="5" t="s">
        <v>368</v>
      </c>
      <c r="D89" s="5"/>
      <c r="E89" s="18">
        <v>4.5</v>
      </c>
      <c r="G89" s="18">
        <v>4.5</v>
      </c>
    </row>
    <row r="90" spans="1:14" x14ac:dyDescent="0.3">
      <c r="A90" s="19">
        <v>43440</v>
      </c>
      <c r="B90" s="5"/>
      <c r="C90" s="5" t="s">
        <v>369</v>
      </c>
      <c r="D90" s="5"/>
      <c r="E90" s="18">
        <v>4.5</v>
      </c>
      <c r="G90" s="18">
        <v>4.5</v>
      </c>
    </row>
    <row r="91" spans="1:14" x14ac:dyDescent="0.3">
      <c r="A91" s="19">
        <v>43104</v>
      </c>
      <c r="B91" s="5"/>
      <c r="C91" s="5" t="s">
        <v>339</v>
      </c>
      <c r="D91" s="5"/>
      <c r="E91" s="18">
        <v>4.5</v>
      </c>
      <c r="G91" s="18">
        <v>4.5</v>
      </c>
    </row>
    <row r="92" spans="1:14" x14ac:dyDescent="0.3">
      <c r="A92" s="19">
        <v>43442</v>
      </c>
      <c r="B92" s="5"/>
      <c r="C92" s="5" t="s">
        <v>370</v>
      </c>
      <c r="D92" s="5"/>
      <c r="E92" s="18">
        <v>20.16</v>
      </c>
      <c r="H92" s="18">
        <v>20.16</v>
      </c>
    </row>
    <row r="93" spans="1:14" x14ac:dyDescent="0.3">
      <c r="A93" s="20">
        <v>43448</v>
      </c>
      <c r="B93" s="5"/>
      <c r="C93" s="5" t="s">
        <v>371</v>
      </c>
      <c r="D93" s="5"/>
      <c r="E93" s="18">
        <v>79.989999999999995</v>
      </c>
      <c r="K93" s="18">
        <v>79.989999999999995</v>
      </c>
    </row>
    <row r="94" spans="1:14" x14ac:dyDescent="0.3">
      <c r="A94" s="21" t="s">
        <v>372</v>
      </c>
      <c r="B94" s="5"/>
      <c r="C94" s="5" t="s">
        <v>344</v>
      </c>
      <c r="D94" s="5"/>
      <c r="E94" s="18">
        <v>74.81</v>
      </c>
      <c r="J94" s="18">
        <v>74.81</v>
      </c>
    </row>
    <row r="95" spans="1:14" ht="15.6" x14ac:dyDescent="0.45">
      <c r="A95" s="22" t="s">
        <v>372</v>
      </c>
      <c r="C95" s="5" t="s">
        <v>173</v>
      </c>
      <c r="E95" s="23">
        <v>57</v>
      </c>
      <c r="L95" s="18">
        <v>57</v>
      </c>
    </row>
    <row r="96" spans="1:14" ht="15.6" x14ac:dyDescent="0.45">
      <c r="A96" s="1"/>
      <c r="B96" s="1"/>
      <c r="C96" s="1"/>
      <c r="D96" s="1"/>
      <c r="E96" s="24">
        <f>SUM(E87:E95)</f>
        <v>254.45999999999998</v>
      </c>
      <c r="G96" s="24">
        <f>SUM(G87:G95)</f>
        <v>22.5</v>
      </c>
      <c r="H96" s="24">
        <f t="shared" ref="H96:M96" si="6">SUM(H88:H95)</f>
        <v>20.16</v>
      </c>
      <c r="I96" s="24">
        <f t="shared" si="6"/>
        <v>0</v>
      </c>
      <c r="J96" s="24">
        <f t="shared" si="6"/>
        <v>74.81</v>
      </c>
      <c r="K96" s="24">
        <f t="shared" si="6"/>
        <v>79.989999999999995</v>
      </c>
      <c r="L96" s="24">
        <f t="shared" si="6"/>
        <v>57</v>
      </c>
      <c r="M96" s="24">
        <f t="shared" si="6"/>
        <v>0</v>
      </c>
      <c r="N96" s="16">
        <f>SUM(G96:M96)</f>
        <v>254.45999999999998</v>
      </c>
    </row>
    <row r="98" spans="1:14" x14ac:dyDescent="0.3">
      <c r="A98" s="1" t="s">
        <v>328</v>
      </c>
      <c r="B98" s="1"/>
      <c r="C98" s="1" t="s">
        <v>373</v>
      </c>
      <c r="D98" s="1"/>
      <c r="E98" s="1"/>
    </row>
    <row r="99" spans="1:14" x14ac:dyDescent="0.3">
      <c r="A99" s="1"/>
      <c r="B99" s="1"/>
      <c r="C99" s="1"/>
      <c r="D99" s="1"/>
      <c r="E99" s="1"/>
    </row>
    <row r="100" spans="1:14" x14ac:dyDescent="0.3">
      <c r="A100" s="19">
        <v>43111</v>
      </c>
      <c r="B100" s="5"/>
      <c r="C100" s="5" t="s">
        <v>336</v>
      </c>
      <c r="D100" s="5"/>
      <c r="E100" s="18">
        <v>4.5</v>
      </c>
      <c r="G100" s="18">
        <v>4.5</v>
      </c>
    </row>
    <row r="101" spans="1:14" x14ac:dyDescent="0.3">
      <c r="A101" s="19">
        <v>43115</v>
      </c>
      <c r="B101" s="5"/>
      <c r="C101" s="5" t="s">
        <v>374</v>
      </c>
      <c r="D101" s="5"/>
      <c r="E101" s="18">
        <v>87.68</v>
      </c>
      <c r="I101" s="18">
        <v>87.68</v>
      </c>
    </row>
    <row r="102" spans="1:14" x14ac:dyDescent="0.3">
      <c r="A102" s="19">
        <v>43125</v>
      </c>
      <c r="B102" s="5"/>
      <c r="C102" s="5" t="s">
        <v>339</v>
      </c>
      <c r="D102" s="5"/>
      <c r="E102" s="18">
        <v>4.5</v>
      </c>
      <c r="G102" s="18">
        <v>4.5</v>
      </c>
    </row>
    <row r="103" spans="1:14" x14ac:dyDescent="0.3">
      <c r="A103" s="19">
        <v>43125</v>
      </c>
      <c r="B103" s="5"/>
      <c r="C103" s="5" t="s">
        <v>375</v>
      </c>
      <c r="D103" s="5"/>
      <c r="E103" s="18">
        <v>23.41</v>
      </c>
      <c r="H103" s="18">
        <v>23.41</v>
      </c>
    </row>
    <row r="104" spans="1:14" x14ac:dyDescent="0.3">
      <c r="A104" s="21" t="s">
        <v>376</v>
      </c>
      <c r="B104" s="5"/>
      <c r="C104" s="5" t="s">
        <v>344</v>
      </c>
      <c r="D104" s="5"/>
      <c r="E104" s="18">
        <v>35.86</v>
      </c>
      <c r="J104" s="18">
        <v>35.86</v>
      </c>
    </row>
    <row r="105" spans="1:14" ht="15.6" x14ac:dyDescent="0.45">
      <c r="A105" s="22" t="s">
        <v>376</v>
      </c>
      <c r="C105" s="5" t="s">
        <v>173</v>
      </c>
      <c r="E105" s="23">
        <v>28.5</v>
      </c>
      <c r="L105" s="18">
        <v>28.5</v>
      </c>
    </row>
    <row r="106" spans="1:14" ht="15.6" x14ac:dyDescent="0.45">
      <c r="A106" s="1"/>
      <c r="B106" s="1"/>
      <c r="C106" s="1"/>
      <c r="D106" s="1"/>
      <c r="E106" s="24">
        <f>SUM(E100:E105)</f>
        <v>184.45</v>
      </c>
      <c r="G106" s="24">
        <f t="shared" ref="G106:M106" si="7">SUM(G98:G105)</f>
        <v>9</v>
      </c>
      <c r="H106" s="24">
        <f t="shared" si="7"/>
        <v>23.41</v>
      </c>
      <c r="I106" s="24">
        <f t="shared" si="7"/>
        <v>87.68</v>
      </c>
      <c r="J106" s="24">
        <f t="shared" si="7"/>
        <v>35.86</v>
      </c>
      <c r="K106" s="24">
        <f t="shared" si="7"/>
        <v>0</v>
      </c>
      <c r="L106" s="24">
        <f t="shared" si="7"/>
        <v>28.5</v>
      </c>
      <c r="M106" s="24">
        <f t="shared" si="7"/>
        <v>0</v>
      </c>
      <c r="N106" s="16">
        <f>SUM(G106:M106)</f>
        <v>184.45</v>
      </c>
    </row>
    <row r="108" spans="1:14" x14ac:dyDescent="0.3">
      <c r="A108" s="1" t="s">
        <v>328</v>
      </c>
      <c r="B108" s="1"/>
      <c r="C108" s="1" t="s">
        <v>377</v>
      </c>
      <c r="D108" s="1"/>
      <c r="E108" s="1"/>
    </row>
    <row r="109" spans="1:14" x14ac:dyDescent="0.3">
      <c r="A109" s="1"/>
      <c r="B109" s="1"/>
      <c r="C109" s="1"/>
      <c r="D109" s="1"/>
      <c r="E109" s="1"/>
    </row>
    <row r="110" spans="1:14" x14ac:dyDescent="0.3">
      <c r="A110" s="19">
        <v>43132</v>
      </c>
      <c r="B110" s="5"/>
      <c r="C110" s="5" t="s">
        <v>336</v>
      </c>
      <c r="D110" s="5"/>
      <c r="E110" s="18">
        <v>4.5</v>
      </c>
      <c r="G110" s="18">
        <v>4.5</v>
      </c>
    </row>
    <row r="111" spans="1:14" x14ac:dyDescent="0.3">
      <c r="A111" s="19">
        <v>43137</v>
      </c>
      <c r="B111" s="5"/>
      <c r="C111" s="5" t="s">
        <v>378</v>
      </c>
      <c r="D111" s="5"/>
      <c r="E111" s="18">
        <v>6</v>
      </c>
      <c r="I111" s="18">
        <v>6</v>
      </c>
    </row>
    <row r="112" spans="1:14" x14ac:dyDescent="0.3">
      <c r="A112" s="19">
        <v>43154</v>
      </c>
      <c r="B112" s="5"/>
      <c r="C112" s="5" t="s">
        <v>339</v>
      </c>
      <c r="D112" s="5"/>
      <c r="E112" s="18">
        <v>4.5</v>
      </c>
      <c r="G112" s="18">
        <v>4.5</v>
      </c>
    </row>
    <row r="113" spans="1:14" x14ac:dyDescent="0.3">
      <c r="A113" s="19">
        <v>43154</v>
      </c>
      <c r="B113" s="5"/>
      <c r="C113" s="5" t="s">
        <v>379</v>
      </c>
      <c r="D113" s="5"/>
      <c r="E113" s="18">
        <v>23.41</v>
      </c>
      <c r="H113" s="18">
        <v>23.41</v>
      </c>
    </row>
    <row r="114" spans="1:14" x14ac:dyDescent="0.3">
      <c r="A114" s="21" t="s">
        <v>380</v>
      </c>
      <c r="B114" s="5"/>
      <c r="C114" s="5" t="s">
        <v>344</v>
      </c>
      <c r="D114" s="5"/>
      <c r="E114" s="18">
        <v>39.42</v>
      </c>
      <c r="J114" s="18">
        <v>39.42</v>
      </c>
    </row>
    <row r="115" spans="1:14" ht="15.6" x14ac:dyDescent="0.45">
      <c r="A115" s="22" t="s">
        <v>380</v>
      </c>
      <c r="C115" s="5" t="s">
        <v>173</v>
      </c>
      <c r="E115" s="23">
        <v>28.5</v>
      </c>
      <c r="L115" s="18">
        <v>28.5</v>
      </c>
    </row>
    <row r="116" spans="1:14" ht="15.6" x14ac:dyDescent="0.45">
      <c r="A116" s="1"/>
      <c r="B116" s="1"/>
      <c r="C116" s="1"/>
      <c r="D116" s="1"/>
      <c r="E116" s="24">
        <f>SUM(E110:E115)</f>
        <v>106.33</v>
      </c>
      <c r="G116" s="24">
        <f t="shared" ref="G116:M116" si="8">SUM(G108:G115)</f>
        <v>9</v>
      </c>
      <c r="H116" s="24">
        <f t="shared" si="8"/>
        <v>23.41</v>
      </c>
      <c r="I116" s="24">
        <f t="shared" si="8"/>
        <v>6</v>
      </c>
      <c r="J116" s="24">
        <f t="shared" si="8"/>
        <v>39.42</v>
      </c>
      <c r="K116" s="24">
        <f t="shared" si="8"/>
        <v>0</v>
      </c>
      <c r="L116" s="24">
        <f t="shared" si="8"/>
        <v>28.5</v>
      </c>
      <c r="M116" s="24">
        <f t="shared" si="8"/>
        <v>0</v>
      </c>
      <c r="N116" s="16">
        <f>SUM(G116:M116)</f>
        <v>106.33</v>
      </c>
    </row>
    <row r="129" spans="5:14" x14ac:dyDescent="0.3">
      <c r="E129" s="16"/>
    </row>
    <row r="131" spans="5:14" x14ac:dyDescent="0.3">
      <c r="E131" s="25">
        <f>E116+E106+E96+E83+E73+E62+E51+E39+E27</f>
        <v>1483</v>
      </c>
      <c r="F131" s="25">
        <f t="shared" ref="F131:N131" si="9">F116+F106+F96+F83+F73+F62+F51+F39+F27</f>
        <v>0</v>
      </c>
      <c r="G131" s="25">
        <f t="shared" si="9"/>
        <v>127.80000000000001</v>
      </c>
      <c r="H131" s="25">
        <f t="shared" si="9"/>
        <v>223.14000000000001</v>
      </c>
      <c r="I131" s="25">
        <f t="shared" si="9"/>
        <v>275.88</v>
      </c>
      <c r="J131" s="25">
        <f t="shared" si="9"/>
        <v>427.76000000000005</v>
      </c>
      <c r="K131" s="25">
        <f t="shared" si="9"/>
        <v>79.989999999999995</v>
      </c>
      <c r="L131" s="25">
        <f t="shared" si="9"/>
        <v>313.5</v>
      </c>
      <c r="M131" s="25">
        <f t="shared" si="9"/>
        <v>34.93</v>
      </c>
      <c r="N131" s="25">
        <f t="shared" si="9"/>
        <v>1483</v>
      </c>
    </row>
  </sheetData>
  <sortState xmlns:xlrd2="http://schemas.microsoft.com/office/spreadsheetml/2017/richdata2" ref="A10:N16">
    <sortCondition ref="C1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47"/>
  <sheetViews>
    <sheetView zoomScaleNormal="100" workbookViewId="0">
      <pane xSplit="9" ySplit="5" topLeftCell="J72" activePane="bottomRight" state="frozen"/>
      <selection pane="topRight" activeCell="J1" sqref="J1"/>
      <selection pane="bottomLeft" activeCell="A5" sqref="A5"/>
      <selection pane="bottomRight" activeCell="G5" sqref="G5"/>
    </sheetView>
  </sheetViews>
  <sheetFormatPr defaultColWidth="9.109375" defaultRowHeight="12" x14ac:dyDescent="0.25"/>
  <cols>
    <col min="1" max="1" width="3.44140625" style="77" bestFit="1" customWidth="1"/>
    <col min="2" max="2" width="13.44140625" style="9" customWidth="1"/>
    <col min="3" max="3" width="12" style="9" bestFit="1" customWidth="1"/>
    <col min="4" max="4" width="12.33203125" style="9" bestFit="1" customWidth="1"/>
    <col min="5" max="5" width="8.5546875" style="9" bestFit="1" customWidth="1"/>
    <col min="6" max="6" width="7.109375" style="9" bestFit="1" customWidth="1"/>
    <col min="7" max="7" width="7.33203125" style="66" customWidth="1"/>
    <col min="8" max="8" width="7.5546875" style="66" customWidth="1"/>
    <col min="9" max="9" width="9.5546875" style="66" customWidth="1"/>
    <col min="10" max="10" width="3.6640625" style="66" customWidth="1"/>
    <col min="11" max="11" width="1.44140625" style="78" customWidth="1"/>
    <col min="12" max="13" width="6.5546875" style="66" bestFit="1" customWidth="1"/>
    <col min="14" max="14" width="9.33203125" style="66" bestFit="1" customWidth="1"/>
    <col min="15" max="15" width="12.88671875" style="66" bestFit="1" customWidth="1"/>
    <col min="16" max="41" width="6.5546875" style="66" bestFit="1" customWidth="1"/>
    <col min="42" max="16384" width="9.109375" style="9"/>
  </cols>
  <sheetData>
    <row r="1" spans="1:45" ht="21" x14ac:dyDescent="0.4">
      <c r="A1" s="77">
        <v>1</v>
      </c>
      <c r="B1" s="6" t="s">
        <v>146</v>
      </c>
      <c r="I1" s="76"/>
    </row>
    <row r="2" spans="1:45" ht="21" x14ac:dyDescent="0.4">
      <c r="A2" s="77">
        <v>2</v>
      </c>
      <c r="B2" s="6" t="s">
        <v>147</v>
      </c>
    </row>
    <row r="3" spans="1:45" ht="21" x14ac:dyDescent="0.4">
      <c r="A3" s="77">
        <v>3</v>
      </c>
      <c r="B3" s="6"/>
    </row>
    <row r="4" spans="1:45" x14ac:dyDescent="0.25">
      <c r="A4" s="77">
        <v>4</v>
      </c>
      <c r="B4" s="11" t="s">
        <v>148</v>
      </c>
      <c r="C4" s="11" t="s">
        <v>149</v>
      </c>
      <c r="D4" s="10" t="s">
        <v>150</v>
      </c>
      <c r="E4" s="10" t="s">
        <v>151</v>
      </c>
      <c r="F4" s="10" t="s">
        <v>152</v>
      </c>
      <c r="G4" s="68" t="s">
        <v>153</v>
      </c>
      <c r="H4" s="68" t="s">
        <v>154</v>
      </c>
      <c r="L4" s="79" t="s">
        <v>155</v>
      </c>
      <c r="M4" s="79"/>
      <c r="N4" s="79"/>
      <c r="O4" s="79"/>
      <c r="P4" s="79"/>
      <c r="Q4" s="79"/>
      <c r="R4" s="79"/>
      <c r="S4" s="92" t="s">
        <v>156</v>
      </c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</row>
    <row r="5" spans="1:45" s="85" customFormat="1" ht="36.6" x14ac:dyDescent="0.3">
      <c r="A5" s="84">
        <v>5</v>
      </c>
      <c r="E5" s="86"/>
      <c r="F5" s="87"/>
      <c r="G5" s="75" t="s">
        <v>157</v>
      </c>
      <c r="H5" s="88">
        <v>2084.64</v>
      </c>
      <c r="I5" s="80" t="s">
        <v>158</v>
      </c>
      <c r="J5" s="95"/>
      <c r="K5" s="96"/>
      <c r="L5" s="91" t="s">
        <v>159</v>
      </c>
      <c r="M5" s="91" t="s">
        <v>160</v>
      </c>
      <c r="N5" s="91" t="s">
        <v>161</v>
      </c>
      <c r="O5" s="91" t="s">
        <v>162</v>
      </c>
      <c r="P5" s="91" t="s">
        <v>163</v>
      </c>
      <c r="Q5" s="91" t="s">
        <v>164</v>
      </c>
      <c r="R5" s="91" t="s">
        <v>10</v>
      </c>
      <c r="S5" s="93" t="s">
        <v>165</v>
      </c>
      <c r="T5" s="93" t="s">
        <v>16</v>
      </c>
      <c r="U5" s="93" t="s">
        <v>166</v>
      </c>
      <c r="V5" s="93" t="s">
        <v>167</v>
      </c>
      <c r="W5" s="93" t="s">
        <v>75</v>
      </c>
      <c r="X5" s="93" t="s">
        <v>168</v>
      </c>
      <c r="Y5" s="93" t="s">
        <v>169</v>
      </c>
      <c r="Z5" s="93" t="s">
        <v>170</v>
      </c>
      <c r="AA5" s="93" t="s">
        <v>171</v>
      </c>
      <c r="AB5" s="93" t="s">
        <v>172</v>
      </c>
      <c r="AC5" s="93" t="s">
        <v>173</v>
      </c>
      <c r="AD5" s="93" t="s">
        <v>174</v>
      </c>
      <c r="AE5" s="93" t="s">
        <v>175</v>
      </c>
      <c r="AF5" s="93" t="s">
        <v>176</v>
      </c>
      <c r="AG5" s="93" t="s">
        <v>23</v>
      </c>
      <c r="AH5" s="93" t="s">
        <v>177</v>
      </c>
      <c r="AI5" s="93" t="s">
        <v>178</v>
      </c>
      <c r="AJ5" s="93" t="s">
        <v>30</v>
      </c>
      <c r="AK5" s="93" t="s">
        <v>179</v>
      </c>
      <c r="AL5" s="93" t="s">
        <v>180</v>
      </c>
      <c r="AM5" s="93" t="s">
        <v>181</v>
      </c>
      <c r="AN5" s="93" t="s">
        <v>181</v>
      </c>
      <c r="AO5" s="93"/>
      <c r="AP5" s="38"/>
      <c r="AQ5" s="94"/>
      <c r="AR5" s="94"/>
      <c r="AS5" s="94"/>
    </row>
    <row r="6" spans="1:45" s="85" customFormat="1" ht="27.75" customHeight="1" x14ac:dyDescent="0.25">
      <c r="A6" s="77">
        <v>6</v>
      </c>
      <c r="J6" s="89"/>
      <c r="K6" s="90"/>
    </row>
    <row r="7" spans="1:45" ht="14.4" x14ac:dyDescent="0.3">
      <c r="A7" s="77">
        <v>7</v>
      </c>
      <c r="B7" s="64">
        <v>43202</v>
      </c>
      <c r="C7" s="64">
        <v>43208</v>
      </c>
      <c r="D7" s="9">
        <v>112</v>
      </c>
      <c r="E7" s="9" t="s">
        <v>182</v>
      </c>
      <c r="F7" s="65">
        <v>282</v>
      </c>
      <c r="H7" s="66">
        <v>112.73</v>
      </c>
      <c r="I7" s="66">
        <f>H5+G7-H7</f>
        <v>1971.9099999999999</v>
      </c>
      <c r="AP7"/>
    </row>
    <row r="8" spans="1:45" ht="14.4" x14ac:dyDescent="0.3">
      <c r="A8" s="77">
        <v>8</v>
      </c>
      <c r="B8" s="64">
        <v>43202</v>
      </c>
      <c r="C8" s="64">
        <v>43256</v>
      </c>
      <c r="D8" s="9">
        <v>113</v>
      </c>
      <c r="E8" s="9" t="s">
        <v>182</v>
      </c>
      <c r="F8" s="65">
        <v>283</v>
      </c>
      <c r="H8" s="66">
        <v>386.23</v>
      </c>
      <c r="I8" s="66">
        <f>I7+G8-H8</f>
        <v>1585.6799999999998</v>
      </c>
      <c r="AP8"/>
    </row>
    <row r="9" spans="1:45" ht="14.4" x14ac:dyDescent="0.3">
      <c r="A9" s="77">
        <v>9</v>
      </c>
      <c r="B9" s="64">
        <v>43202</v>
      </c>
      <c r="C9" s="64">
        <v>43229</v>
      </c>
      <c r="D9" s="9">
        <v>113</v>
      </c>
      <c r="E9" s="9" t="s">
        <v>182</v>
      </c>
      <c r="F9" s="65">
        <v>284</v>
      </c>
      <c r="H9" s="66">
        <v>500</v>
      </c>
      <c r="I9" s="66">
        <f t="shared" ref="I9:I26" si="0">I8+G9-H9</f>
        <v>1085.6799999999998</v>
      </c>
      <c r="AP9"/>
    </row>
    <row r="10" spans="1:45" ht="14.4" x14ac:dyDescent="0.3">
      <c r="A10" s="77">
        <v>10</v>
      </c>
      <c r="B10" s="64">
        <v>43202</v>
      </c>
      <c r="C10" s="64">
        <v>43210</v>
      </c>
      <c r="D10" s="9">
        <v>112</v>
      </c>
      <c r="E10" s="9" t="s">
        <v>182</v>
      </c>
      <c r="F10" s="65">
        <v>285</v>
      </c>
      <c r="H10" s="66">
        <v>200</v>
      </c>
      <c r="I10" s="66">
        <f t="shared" si="0"/>
        <v>885.67999999999984</v>
      </c>
      <c r="AP10"/>
    </row>
    <row r="11" spans="1:45" ht="14.4" x14ac:dyDescent="0.3">
      <c r="A11" s="77">
        <v>11</v>
      </c>
      <c r="B11" s="64">
        <v>43206</v>
      </c>
      <c r="C11" s="64">
        <v>43206</v>
      </c>
      <c r="D11" s="9">
        <v>112</v>
      </c>
      <c r="E11" s="9" t="s">
        <v>182</v>
      </c>
      <c r="F11" s="7" t="s">
        <v>81</v>
      </c>
      <c r="H11" s="66">
        <v>159.88</v>
      </c>
      <c r="I11" s="66">
        <f t="shared" si="0"/>
        <v>725.79999999999984</v>
      </c>
      <c r="AP11"/>
    </row>
    <row r="12" spans="1:45" ht="14.4" x14ac:dyDescent="0.3">
      <c r="A12" s="77">
        <v>12</v>
      </c>
      <c r="B12" s="64">
        <v>43215</v>
      </c>
      <c r="C12" s="64">
        <v>43215</v>
      </c>
      <c r="D12" s="9">
        <v>112</v>
      </c>
      <c r="E12" s="9" t="s">
        <v>182</v>
      </c>
      <c r="F12" s="7" t="s">
        <v>81</v>
      </c>
      <c r="H12" s="66">
        <v>515.66</v>
      </c>
      <c r="I12" s="66">
        <f t="shared" si="0"/>
        <v>210.13999999999987</v>
      </c>
      <c r="AP12"/>
    </row>
    <row r="13" spans="1:45" ht="14.4" x14ac:dyDescent="0.3">
      <c r="A13" s="77">
        <v>13</v>
      </c>
      <c r="B13" s="64">
        <v>43220</v>
      </c>
      <c r="C13" s="64">
        <v>43220</v>
      </c>
      <c r="D13" s="9">
        <v>112</v>
      </c>
      <c r="E13" s="9" t="s">
        <v>182</v>
      </c>
      <c r="F13" s="7" t="s">
        <v>183</v>
      </c>
      <c r="G13" s="66">
        <v>2000</v>
      </c>
      <c r="I13" s="66">
        <f t="shared" si="0"/>
        <v>2210.14</v>
      </c>
      <c r="N13" s="66">
        <v>2000</v>
      </c>
      <c r="AP13"/>
    </row>
    <row r="14" spans="1:45" ht="14.4" x14ac:dyDescent="0.3">
      <c r="A14" s="77">
        <v>14</v>
      </c>
      <c r="B14" s="64">
        <v>43228</v>
      </c>
      <c r="C14" s="64">
        <v>43228</v>
      </c>
      <c r="D14" s="9">
        <v>113</v>
      </c>
      <c r="E14" s="9" t="s">
        <v>182</v>
      </c>
      <c r="F14" s="7" t="s">
        <v>78</v>
      </c>
      <c r="H14" s="66">
        <v>35</v>
      </c>
      <c r="I14" s="66">
        <f t="shared" si="0"/>
        <v>2175.14</v>
      </c>
      <c r="AP14"/>
    </row>
    <row r="15" spans="1:45" ht="14.4" x14ac:dyDescent="0.3">
      <c r="A15" s="77">
        <v>15</v>
      </c>
      <c r="B15" s="64">
        <v>43230</v>
      </c>
      <c r="C15" s="64">
        <v>43235</v>
      </c>
      <c r="D15" s="9">
        <v>113</v>
      </c>
      <c r="E15" s="9" t="s">
        <v>182</v>
      </c>
      <c r="F15" s="65">
        <v>286</v>
      </c>
      <c r="H15" s="66">
        <v>231.75</v>
      </c>
      <c r="I15" s="66">
        <f t="shared" si="0"/>
        <v>1943.3899999999999</v>
      </c>
      <c r="AP15"/>
    </row>
    <row r="16" spans="1:45" ht="14.4" x14ac:dyDescent="0.3">
      <c r="A16" s="77">
        <v>16</v>
      </c>
      <c r="B16" s="64">
        <v>43236</v>
      </c>
      <c r="C16" s="64">
        <v>43236</v>
      </c>
      <c r="D16" s="9">
        <v>113</v>
      </c>
      <c r="E16" s="9" t="s">
        <v>182</v>
      </c>
      <c r="F16" s="7" t="s">
        <v>81</v>
      </c>
      <c r="H16" s="66">
        <v>159.88</v>
      </c>
      <c r="I16" s="66">
        <f t="shared" si="0"/>
        <v>1783.5099999999998</v>
      </c>
      <c r="AP16"/>
    </row>
    <row r="17" spans="1:42" ht="14.4" x14ac:dyDescent="0.3">
      <c r="A17" s="77">
        <v>17</v>
      </c>
      <c r="B17" s="64">
        <v>43245</v>
      </c>
      <c r="C17" s="64">
        <v>43245</v>
      </c>
      <c r="D17" s="9">
        <v>113</v>
      </c>
      <c r="E17" s="9" t="s">
        <v>182</v>
      </c>
      <c r="F17" s="7" t="s">
        <v>81</v>
      </c>
      <c r="H17" s="66">
        <v>515.66</v>
      </c>
      <c r="I17" s="66">
        <f t="shared" si="0"/>
        <v>1267.8499999999999</v>
      </c>
      <c r="AP17"/>
    </row>
    <row r="18" spans="1:42" ht="14.4" x14ac:dyDescent="0.3">
      <c r="A18" s="77">
        <v>18</v>
      </c>
      <c r="B18" s="64">
        <v>43269</v>
      </c>
      <c r="C18" s="64">
        <v>43269</v>
      </c>
      <c r="D18" s="9">
        <v>114</v>
      </c>
      <c r="E18" s="9" t="s">
        <v>182</v>
      </c>
      <c r="F18" s="7" t="s">
        <v>81</v>
      </c>
      <c r="H18" s="66">
        <v>159.88</v>
      </c>
      <c r="I18" s="66">
        <f t="shared" si="0"/>
        <v>1107.9699999999998</v>
      </c>
      <c r="AP18"/>
    </row>
    <row r="19" spans="1:42" ht="14.4" x14ac:dyDescent="0.3">
      <c r="A19" s="77">
        <v>19</v>
      </c>
      <c r="B19" s="64">
        <v>43276</v>
      </c>
      <c r="C19" s="64">
        <v>43276</v>
      </c>
      <c r="D19" s="9">
        <v>114</v>
      </c>
      <c r="E19" s="9" t="s">
        <v>182</v>
      </c>
      <c r="F19" s="7" t="s">
        <v>81</v>
      </c>
      <c r="H19" s="66">
        <v>515.66</v>
      </c>
      <c r="I19" s="66">
        <f t="shared" si="0"/>
        <v>592.30999999999983</v>
      </c>
      <c r="AP19"/>
    </row>
    <row r="20" spans="1:42" ht="14.4" x14ac:dyDescent="0.3">
      <c r="A20" s="77">
        <v>20</v>
      </c>
      <c r="B20" s="64">
        <v>43314</v>
      </c>
      <c r="C20" s="64">
        <v>43314</v>
      </c>
      <c r="D20" s="9">
        <v>115</v>
      </c>
      <c r="E20" s="9" t="s">
        <v>182</v>
      </c>
      <c r="F20" s="7" t="s">
        <v>184</v>
      </c>
      <c r="G20" s="66">
        <v>495.78</v>
      </c>
      <c r="I20" s="66">
        <f t="shared" si="0"/>
        <v>1088.0899999999997</v>
      </c>
      <c r="AP20"/>
    </row>
    <row r="21" spans="1:42" ht="14.4" x14ac:dyDescent="0.3">
      <c r="A21" s="77">
        <v>21</v>
      </c>
      <c r="B21" s="64">
        <v>43315</v>
      </c>
      <c r="C21" s="9" t="s">
        <v>185</v>
      </c>
      <c r="D21" s="9" t="s">
        <v>185</v>
      </c>
      <c r="E21" s="9" t="s">
        <v>185</v>
      </c>
      <c r="F21" s="65">
        <v>287</v>
      </c>
      <c r="I21" s="66">
        <f t="shared" si="0"/>
        <v>1088.0899999999997</v>
      </c>
      <c r="AP21"/>
    </row>
    <row r="22" spans="1:42" ht="14.4" x14ac:dyDescent="0.3">
      <c r="A22" s="77">
        <v>22</v>
      </c>
      <c r="B22" s="64">
        <v>43318</v>
      </c>
      <c r="C22" s="64">
        <v>43322</v>
      </c>
      <c r="D22" s="9">
        <v>116</v>
      </c>
      <c r="E22" s="9" t="s">
        <v>182</v>
      </c>
      <c r="F22" s="65">
        <v>288</v>
      </c>
      <c r="H22" s="66">
        <v>70</v>
      </c>
      <c r="I22" s="66">
        <f t="shared" si="0"/>
        <v>1018.0899999999997</v>
      </c>
      <c r="AP22"/>
    </row>
    <row r="23" spans="1:42" ht="14.4" x14ac:dyDescent="0.3">
      <c r="A23" s="77">
        <v>23</v>
      </c>
      <c r="B23" s="64">
        <v>43329</v>
      </c>
      <c r="C23" s="64">
        <v>43329</v>
      </c>
      <c r="D23" s="9">
        <v>116</v>
      </c>
      <c r="E23" s="9" t="s">
        <v>182</v>
      </c>
      <c r="F23" s="7" t="s">
        <v>183</v>
      </c>
      <c r="G23" s="66">
        <v>1000</v>
      </c>
      <c r="I23" s="66">
        <f t="shared" si="0"/>
        <v>2018.0899999999997</v>
      </c>
      <c r="N23" s="66">
        <v>1000</v>
      </c>
      <c r="AP23"/>
    </row>
    <row r="24" spans="1:42" ht="14.4" x14ac:dyDescent="0.3">
      <c r="A24" s="77">
        <v>24</v>
      </c>
      <c r="B24" s="64">
        <v>43340</v>
      </c>
      <c r="E24" s="9" t="s">
        <v>182</v>
      </c>
      <c r="F24" s="65">
        <v>289</v>
      </c>
      <c r="H24" s="74">
        <v>8</v>
      </c>
      <c r="I24" s="66">
        <f t="shared" si="0"/>
        <v>2010.0899999999997</v>
      </c>
      <c r="AP24"/>
    </row>
    <row r="25" spans="1:42" ht="14.4" x14ac:dyDescent="0.3">
      <c r="A25" s="77">
        <v>25</v>
      </c>
      <c r="B25" s="64">
        <v>43340</v>
      </c>
      <c r="C25" s="64">
        <v>43343</v>
      </c>
      <c r="D25" s="9">
        <v>116</v>
      </c>
      <c r="E25" s="9" t="s">
        <v>182</v>
      </c>
      <c r="F25" s="65">
        <v>290</v>
      </c>
      <c r="H25" s="66">
        <v>30.18</v>
      </c>
      <c r="I25" s="66">
        <f t="shared" si="0"/>
        <v>1979.9099999999996</v>
      </c>
      <c r="AP25"/>
    </row>
    <row r="26" spans="1:42" ht="14.4" x14ac:dyDescent="0.3">
      <c r="A26" s="77">
        <v>26</v>
      </c>
      <c r="B26" s="64">
        <v>43340</v>
      </c>
      <c r="C26" s="64">
        <v>43343</v>
      </c>
      <c r="D26" s="9">
        <v>116</v>
      </c>
      <c r="E26" s="9" t="s">
        <v>182</v>
      </c>
      <c r="F26" s="65">
        <v>291</v>
      </c>
      <c r="H26" s="66">
        <v>645</v>
      </c>
      <c r="I26" s="66">
        <f t="shared" si="0"/>
        <v>1334.9099999999996</v>
      </c>
      <c r="AP26"/>
    </row>
    <row r="27" spans="1:42" ht="14.4" x14ac:dyDescent="0.3">
      <c r="A27" s="77">
        <v>27</v>
      </c>
      <c r="B27" s="76" t="s">
        <v>186</v>
      </c>
      <c r="G27" s="39"/>
      <c r="H27" s="81" t="s">
        <v>187</v>
      </c>
      <c r="I27" s="74">
        <v>8</v>
      </c>
      <c r="AP27"/>
    </row>
    <row r="28" spans="1:42" ht="14.4" x14ac:dyDescent="0.3">
      <c r="A28" s="77">
        <v>28</v>
      </c>
      <c r="H28" s="82" t="s">
        <v>188</v>
      </c>
      <c r="I28" s="83">
        <f>SUM(I26:I27)</f>
        <v>1342.9099999999996</v>
      </c>
      <c r="N28" s="97"/>
      <c r="O28" s="97"/>
      <c r="AP28"/>
    </row>
    <row r="29" spans="1:42" ht="14.4" x14ac:dyDescent="0.3">
      <c r="A29" s="77">
        <v>29</v>
      </c>
      <c r="N29" s="97"/>
      <c r="O29" s="97"/>
      <c r="AP29"/>
    </row>
    <row r="30" spans="1:42" ht="14.4" x14ac:dyDescent="0.3">
      <c r="A30" s="77">
        <v>30</v>
      </c>
      <c r="N30" s="97"/>
      <c r="O30" s="97"/>
      <c r="AP30"/>
    </row>
    <row r="31" spans="1:42" ht="14.4" x14ac:dyDescent="0.3">
      <c r="A31" s="77">
        <v>31</v>
      </c>
      <c r="B31" s="64">
        <v>43356</v>
      </c>
      <c r="E31" s="9" t="s">
        <v>182</v>
      </c>
      <c r="F31" s="65">
        <v>292</v>
      </c>
      <c r="H31" s="66">
        <v>288.87</v>
      </c>
      <c r="I31" s="66">
        <f>I26+G31-H31</f>
        <v>1046.0399999999995</v>
      </c>
      <c r="N31" s="97"/>
      <c r="O31" s="97"/>
      <c r="AP31"/>
    </row>
    <row r="32" spans="1:42" x14ac:dyDescent="0.25">
      <c r="A32" s="77">
        <v>32</v>
      </c>
      <c r="B32" s="64">
        <v>43356</v>
      </c>
      <c r="E32" s="9" t="s">
        <v>182</v>
      </c>
      <c r="F32" s="65">
        <v>293</v>
      </c>
      <c r="H32" s="66">
        <v>17.510000000000002</v>
      </c>
      <c r="I32" s="66">
        <f>I31+G32-H32</f>
        <v>1028.5299999999995</v>
      </c>
      <c r="N32" s="97"/>
      <c r="O32" s="97"/>
    </row>
    <row r="33" spans="1:15" x14ac:dyDescent="0.25">
      <c r="A33" s="77">
        <v>33</v>
      </c>
      <c r="B33" s="64">
        <v>43356</v>
      </c>
      <c r="E33" s="9" t="s">
        <v>182</v>
      </c>
      <c r="F33" s="65">
        <v>294</v>
      </c>
      <c r="H33" s="66">
        <v>255</v>
      </c>
      <c r="I33" s="66">
        <f>I32+G33-H33</f>
        <v>773.52999999999952</v>
      </c>
      <c r="N33" s="97"/>
      <c r="O33" s="97"/>
    </row>
    <row r="34" spans="1:15" x14ac:dyDescent="0.25">
      <c r="A34" s="77">
        <v>34</v>
      </c>
      <c r="B34" s="64">
        <v>43356</v>
      </c>
      <c r="E34" s="9" t="s">
        <v>182</v>
      </c>
      <c r="F34" s="65">
        <v>295</v>
      </c>
      <c r="H34" s="66">
        <v>300</v>
      </c>
      <c r="I34" s="66">
        <f>I33+G34-H34</f>
        <v>473.52999999999952</v>
      </c>
      <c r="N34" s="97"/>
      <c r="O34" s="97"/>
    </row>
    <row r="35" spans="1:15" x14ac:dyDescent="0.25">
      <c r="A35" s="77">
        <v>35</v>
      </c>
      <c r="B35" s="64"/>
      <c r="F35" s="65"/>
      <c r="N35" s="97"/>
      <c r="O35" s="97"/>
    </row>
    <row r="36" spans="1:15" x14ac:dyDescent="0.25">
      <c r="A36" s="77">
        <v>36</v>
      </c>
      <c r="B36" s="64"/>
      <c r="F36" s="65"/>
      <c r="N36" s="97"/>
      <c r="O36" s="97"/>
    </row>
    <row r="37" spans="1:15" x14ac:dyDescent="0.25">
      <c r="A37" s="77">
        <v>37</v>
      </c>
      <c r="B37" s="64">
        <v>43398</v>
      </c>
      <c r="E37" s="9" t="s">
        <v>182</v>
      </c>
      <c r="F37" s="65">
        <v>296</v>
      </c>
      <c r="H37" s="66">
        <v>296.25</v>
      </c>
      <c r="M37" s="66" t="s">
        <v>189</v>
      </c>
      <c r="N37" s="97"/>
      <c r="O37" s="97"/>
    </row>
    <row r="38" spans="1:15" x14ac:dyDescent="0.25">
      <c r="A38" s="77">
        <v>38</v>
      </c>
      <c r="B38" s="64">
        <v>43398</v>
      </c>
      <c r="E38" s="9" t="s">
        <v>182</v>
      </c>
      <c r="F38" s="65">
        <v>297</v>
      </c>
      <c r="H38" s="66">
        <v>73.239999999999995</v>
      </c>
      <c r="M38" s="66" t="s">
        <v>190</v>
      </c>
      <c r="N38" s="97"/>
      <c r="O38" s="97"/>
    </row>
    <row r="39" spans="1:15" x14ac:dyDescent="0.25">
      <c r="A39" s="77">
        <v>39</v>
      </c>
      <c r="B39" s="64">
        <v>43398</v>
      </c>
      <c r="E39" s="9" t="s">
        <v>182</v>
      </c>
      <c r="F39" s="65">
        <v>298</v>
      </c>
      <c r="H39" s="66">
        <v>472.5</v>
      </c>
      <c r="M39" s="66" t="s">
        <v>191</v>
      </c>
      <c r="N39" s="97" t="s">
        <v>192</v>
      </c>
    </row>
    <row r="40" spans="1:15" x14ac:dyDescent="0.25">
      <c r="A40" s="77">
        <v>40</v>
      </c>
      <c r="B40" s="64">
        <v>43398</v>
      </c>
      <c r="E40" s="9" t="s">
        <v>182</v>
      </c>
      <c r="F40" s="65">
        <v>299</v>
      </c>
      <c r="H40" s="66">
        <v>300</v>
      </c>
      <c r="M40" s="66" t="s">
        <v>193</v>
      </c>
    </row>
    <row r="41" spans="1:15" x14ac:dyDescent="0.25">
      <c r="A41" s="77">
        <v>41</v>
      </c>
      <c r="B41" s="64"/>
      <c r="F41" s="65"/>
    </row>
    <row r="42" spans="1:15" x14ac:dyDescent="0.25">
      <c r="A42" s="77">
        <v>42</v>
      </c>
    </row>
    <row r="43" spans="1:15" x14ac:dyDescent="0.25">
      <c r="A43" s="77">
        <v>43</v>
      </c>
    </row>
    <row r="44" spans="1:15" x14ac:dyDescent="0.25">
      <c r="A44" s="77">
        <v>44</v>
      </c>
    </row>
    <row r="45" spans="1:15" x14ac:dyDescent="0.25">
      <c r="A45" s="77">
        <v>45</v>
      </c>
    </row>
    <row r="46" spans="1:15" x14ac:dyDescent="0.25">
      <c r="A46" s="77">
        <v>46</v>
      </c>
    </row>
    <row r="47" spans="1:15" x14ac:dyDescent="0.25">
      <c r="A47" s="77">
        <v>47</v>
      </c>
    </row>
    <row r="48" spans="1:15" x14ac:dyDescent="0.25">
      <c r="A48" s="77">
        <v>48</v>
      </c>
    </row>
    <row r="49" spans="1:14" x14ac:dyDescent="0.25">
      <c r="A49" s="77">
        <v>49</v>
      </c>
    </row>
    <row r="50" spans="1:14" ht="14.4" x14ac:dyDescent="0.3">
      <c r="A50" s="77">
        <v>50</v>
      </c>
      <c r="B50"/>
    </row>
    <row r="51" spans="1:14" ht="14.4" x14ac:dyDescent="0.3">
      <c r="A51" s="77">
        <v>51</v>
      </c>
      <c r="B51"/>
      <c r="D51" s="9" t="s">
        <v>194</v>
      </c>
      <c r="N51" s="97"/>
    </row>
    <row r="52" spans="1:14" ht="14.4" x14ac:dyDescent="0.3">
      <c r="A52" s="77">
        <v>52</v>
      </c>
      <c r="B52"/>
      <c r="D52" s="9" t="s">
        <v>195</v>
      </c>
      <c r="E52" s="9" t="s">
        <v>196</v>
      </c>
      <c r="N52" s="98"/>
    </row>
    <row r="53" spans="1:14" ht="14.4" x14ac:dyDescent="0.3">
      <c r="A53" s="77">
        <v>53</v>
      </c>
      <c r="B53"/>
      <c r="D53" s="9" t="s">
        <v>195</v>
      </c>
      <c r="E53" s="9" t="s">
        <v>197</v>
      </c>
    </row>
    <row r="54" spans="1:14" ht="14.4" x14ac:dyDescent="0.3">
      <c r="A54" s="77">
        <v>54</v>
      </c>
      <c r="B54"/>
      <c r="D54" s="9" t="s">
        <v>195</v>
      </c>
      <c r="E54" s="9" t="s">
        <v>198</v>
      </c>
    </row>
    <row r="55" spans="1:14" ht="14.4" x14ac:dyDescent="0.3">
      <c r="A55" s="77">
        <v>55</v>
      </c>
      <c r="B55"/>
      <c r="D55" s="9" t="s">
        <v>195</v>
      </c>
      <c r="E55" s="9" t="s">
        <v>199</v>
      </c>
    </row>
    <row r="56" spans="1:14" ht="14.4" x14ac:dyDescent="0.3">
      <c r="A56" s="77">
        <v>56</v>
      </c>
      <c r="B56"/>
      <c r="D56" s="9" t="s">
        <v>195</v>
      </c>
      <c r="E56" s="9" t="s">
        <v>200</v>
      </c>
    </row>
    <row r="57" spans="1:14" ht="14.4" x14ac:dyDescent="0.3">
      <c r="A57" s="77">
        <v>57</v>
      </c>
      <c r="B57"/>
      <c r="D57" s="9" t="s">
        <v>195</v>
      </c>
      <c r="E57" s="9" t="s">
        <v>191</v>
      </c>
    </row>
    <row r="58" spans="1:14" ht="14.4" x14ac:dyDescent="0.3">
      <c r="A58" s="77">
        <v>58</v>
      </c>
      <c r="B58"/>
      <c r="D58" s="9" t="s">
        <v>195</v>
      </c>
      <c r="E58" s="9" t="s">
        <v>201</v>
      </c>
    </row>
    <row r="59" spans="1:14" ht="14.4" x14ac:dyDescent="0.3">
      <c r="A59" s="77">
        <v>59</v>
      </c>
      <c r="B59"/>
      <c r="D59" s="9" t="s">
        <v>202</v>
      </c>
      <c r="E59" s="9" t="s">
        <v>203</v>
      </c>
    </row>
    <row r="60" spans="1:14" ht="14.4" x14ac:dyDescent="0.3">
      <c r="A60" s="77">
        <v>60</v>
      </c>
      <c r="B60"/>
      <c r="D60" s="9" t="s">
        <v>202</v>
      </c>
      <c r="E60" s="9" t="s">
        <v>204</v>
      </c>
    </row>
    <row r="61" spans="1:14" ht="14.4" x14ac:dyDescent="0.3">
      <c r="A61" s="77">
        <v>61</v>
      </c>
      <c r="B61"/>
      <c r="D61" s="9" t="s">
        <v>30</v>
      </c>
      <c r="E61" s="9" t="s">
        <v>176</v>
      </c>
    </row>
    <row r="62" spans="1:14" ht="14.4" x14ac:dyDescent="0.3">
      <c r="A62" s="77">
        <v>62</v>
      </c>
      <c r="B62"/>
      <c r="D62" s="9" t="s">
        <v>30</v>
      </c>
      <c r="E62" s="9" t="s">
        <v>162</v>
      </c>
    </row>
    <row r="63" spans="1:14" ht="14.4" x14ac:dyDescent="0.3">
      <c r="A63" s="77">
        <v>63</v>
      </c>
      <c r="B63"/>
      <c r="D63" s="9" t="s">
        <v>205</v>
      </c>
      <c r="E63" s="9" t="s">
        <v>206</v>
      </c>
    </row>
    <row r="64" spans="1:14" ht="14.4" x14ac:dyDescent="0.3">
      <c r="A64" s="77">
        <v>64</v>
      </c>
      <c r="B64"/>
      <c r="D64" s="9" t="s">
        <v>30</v>
      </c>
      <c r="E64" s="9" t="s">
        <v>179</v>
      </c>
    </row>
    <row r="65" spans="1:5" ht="14.4" x14ac:dyDescent="0.3">
      <c r="A65" s="77">
        <v>65</v>
      </c>
      <c r="B65"/>
      <c r="D65" s="9" t="s">
        <v>75</v>
      </c>
      <c r="E65" s="9" t="s">
        <v>207</v>
      </c>
    </row>
    <row r="66" spans="1:5" ht="14.4" x14ac:dyDescent="0.3">
      <c r="A66" s="77">
        <v>66</v>
      </c>
      <c r="B66"/>
      <c r="D66" s="9" t="s">
        <v>75</v>
      </c>
      <c r="E66" s="9" t="s">
        <v>208</v>
      </c>
    </row>
    <row r="67" spans="1:5" ht="14.4" x14ac:dyDescent="0.3">
      <c r="A67" s="77">
        <v>67</v>
      </c>
      <c r="B67"/>
      <c r="D67" s="9" t="s">
        <v>75</v>
      </c>
      <c r="E67" s="9" t="s">
        <v>209</v>
      </c>
    </row>
    <row r="68" spans="1:5" ht="14.4" x14ac:dyDescent="0.3">
      <c r="A68" s="77">
        <v>68</v>
      </c>
      <c r="B68"/>
      <c r="D68" s="9" t="s">
        <v>75</v>
      </c>
      <c r="E68" s="9" t="s">
        <v>66</v>
      </c>
    </row>
    <row r="69" spans="1:5" ht="14.4" x14ac:dyDescent="0.3">
      <c r="A69" s="77">
        <v>69</v>
      </c>
      <c r="B69"/>
      <c r="D69" s="9" t="s">
        <v>75</v>
      </c>
      <c r="E69" s="9" t="s">
        <v>210</v>
      </c>
    </row>
    <row r="70" spans="1:5" ht="14.4" x14ac:dyDescent="0.3">
      <c r="A70" s="77">
        <v>70</v>
      </c>
      <c r="B70"/>
      <c r="D70" s="9" t="s">
        <v>75</v>
      </c>
      <c r="E70" s="9" t="s">
        <v>23</v>
      </c>
    </row>
    <row r="71" spans="1:5" ht="14.4" x14ac:dyDescent="0.3">
      <c r="A71" s="77">
        <v>71</v>
      </c>
      <c r="B71"/>
      <c r="D71" s="9" t="s">
        <v>75</v>
      </c>
      <c r="E71" s="9" t="s">
        <v>211</v>
      </c>
    </row>
    <row r="72" spans="1:5" ht="14.4" x14ac:dyDescent="0.3">
      <c r="A72" s="77">
        <v>72</v>
      </c>
      <c r="B72"/>
      <c r="D72" s="9" t="s">
        <v>75</v>
      </c>
      <c r="E72" s="9" t="s">
        <v>212</v>
      </c>
    </row>
    <row r="73" spans="1:5" ht="14.4" x14ac:dyDescent="0.3">
      <c r="A73" s="77">
        <v>73</v>
      </c>
      <c r="B73"/>
      <c r="D73" s="9" t="s">
        <v>75</v>
      </c>
      <c r="E73" s="9" t="s">
        <v>169</v>
      </c>
    </row>
    <row r="74" spans="1:5" ht="14.4" x14ac:dyDescent="0.3">
      <c r="A74" s="77">
        <v>74</v>
      </c>
      <c r="B74"/>
      <c r="D74" s="9" t="s">
        <v>75</v>
      </c>
      <c r="E74" s="9" t="s">
        <v>213</v>
      </c>
    </row>
    <row r="75" spans="1:5" ht="14.4" x14ac:dyDescent="0.3">
      <c r="A75" s="77">
        <v>75</v>
      </c>
      <c r="B75"/>
      <c r="D75" s="9" t="s">
        <v>75</v>
      </c>
      <c r="E75" s="9" t="s">
        <v>214</v>
      </c>
    </row>
    <row r="76" spans="1:5" ht="14.4" x14ac:dyDescent="0.3">
      <c r="A76" s="77">
        <v>76</v>
      </c>
      <c r="B76"/>
      <c r="D76" s="9" t="s">
        <v>75</v>
      </c>
      <c r="E76" s="9" t="s">
        <v>215</v>
      </c>
    </row>
    <row r="77" spans="1:5" ht="14.4" x14ac:dyDescent="0.3">
      <c r="A77" s="77">
        <v>77</v>
      </c>
      <c r="B77"/>
      <c r="D77" s="9" t="s">
        <v>75</v>
      </c>
      <c r="E77" s="9" t="s">
        <v>171</v>
      </c>
    </row>
    <row r="78" spans="1:5" ht="14.4" x14ac:dyDescent="0.3">
      <c r="A78" s="77">
        <v>78</v>
      </c>
      <c r="B78"/>
      <c r="D78" s="9" t="s">
        <v>75</v>
      </c>
      <c r="E78" s="9" t="s">
        <v>216</v>
      </c>
    </row>
    <row r="79" spans="1:5" x14ac:dyDescent="0.25">
      <c r="A79" s="77">
        <v>79</v>
      </c>
      <c r="D79" s="9" t="s">
        <v>217</v>
      </c>
      <c r="E79" s="9" t="s">
        <v>218</v>
      </c>
    </row>
    <row r="80" spans="1:5" x14ac:dyDescent="0.25">
      <c r="A80" s="77">
        <v>80</v>
      </c>
      <c r="D80" s="9" t="s">
        <v>217</v>
      </c>
      <c r="E80" s="9" t="s">
        <v>219</v>
      </c>
    </row>
    <row r="81" spans="1:1" x14ac:dyDescent="0.25">
      <c r="A81" s="77">
        <v>81</v>
      </c>
    </row>
    <row r="82" spans="1:1" x14ac:dyDescent="0.25">
      <c r="A82" s="77">
        <v>82</v>
      </c>
    </row>
    <row r="83" spans="1:1" x14ac:dyDescent="0.25">
      <c r="A83" s="77">
        <v>83</v>
      </c>
    </row>
    <row r="84" spans="1:1" x14ac:dyDescent="0.25">
      <c r="A84" s="77">
        <v>84</v>
      </c>
    </row>
    <row r="85" spans="1:1" x14ac:dyDescent="0.25">
      <c r="A85" s="77">
        <v>85</v>
      </c>
    </row>
    <row r="86" spans="1:1" x14ac:dyDescent="0.25">
      <c r="A86" s="77">
        <v>86</v>
      </c>
    </row>
    <row r="87" spans="1:1" x14ac:dyDescent="0.25">
      <c r="A87" s="77">
        <v>87</v>
      </c>
    </row>
    <row r="88" spans="1:1" x14ac:dyDescent="0.25">
      <c r="A88" s="77">
        <v>88</v>
      </c>
    </row>
    <row r="89" spans="1:1" x14ac:dyDescent="0.25">
      <c r="A89" s="77">
        <v>89</v>
      </c>
    </row>
    <row r="90" spans="1:1" x14ac:dyDescent="0.25">
      <c r="A90" s="77">
        <v>90</v>
      </c>
    </row>
    <row r="91" spans="1:1" x14ac:dyDescent="0.25">
      <c r="A91" s="77">
        <v>91</v>
      </c>
    </row>
    <row r="92" spans="1:1" x14ac:dyDescent="0.25">
      <c r="A92" s="77">
        <v>92</v>
      </c>
    </row>
    <row r="93" spans="1:1" x14ac:dyDescent="0.25">
      <c r="A93" s="77">
        <v>93</v>
      </c>
    </row>
    <row r="94" spans="1:1" x14ac:dyDescent="0.25">
      <c r="A94" s="77">
        <v>94</v>
      </c>
    </row>
    <row r="95" spans="1:1" x14ac:dyDescent="0.25">
      <c r="A95" s="77">
        <v>95</v>
      </c>
    </row>
    <row r="96" spans="1:1" x14ac:dyDescent="0.25">
      <c r="A96" s="77">
        <v>96</v>
      </c>
    </row>
    <row r="97" spans="1:1" x14ac:dyDescent="0.25">
      <c r="A97" s="77">
        <v>97</v>
      </c>
    </row>
    <row r="98" spans="1:1" x14ac:dyDescent="0.25">
      <c r="A98" s="77">
        <v>98</v>
      </c>
    </row>
    <row r="99" spans="1:1" x14ac:dyDescent="0.25">
      <c r="A99" s="77">
        <v>99</v>
      </c>
    </row>
    <row r="100" spans="1:1" x14ac:dyDescent="0.25">
      <c r="A100" s="77">
        <v>100</v>
      </c>
    </row>
    <row r="101" spans="1:1" x14ac:dyDescent="0.25">
      <c r="A101" s="77">
        <v>101</v>
      </c>
    </row>
    <row r="102" spans="1:1" x14ac:dyDescent="0.25">
      <c r="A102" s="77">
        <v>102</v>
      </c>
    </row>
    <row r="103" spans="1:1" x14ac:dyDescent="0.25">
      <c r="A103" s="77">
        <v>103</v>
      </c>
    </row>
    <row r="104" spans="1:1" x14ac:dyDescent="0.25">
      <c r="A104" s="77">
        <v>104</v>
      </c>
    </row>
    <row r="105" spans="1:1" x14ac:dyDescent="0.25">
      <c r="A105" s="77">
        <v>105</v>
      </c>
    </row>
    <row r="106" spans="1:1" x14ac:dyDescent="0.25">
      <c r="A106" s="77">
        <v>106</v>
      </c>
    </row>
    <row r="107" spans="1:1" x14ac:dyDescent="0.25">
      <c r="A107" s="77">
        <v>107</v>
      </c>
    </row>
    <row r="108" spans="1:1" x14ac:dyDescent="0.25">
      <c r="A108" s="77">
        <v>108</v>
      </c>
    </row>
    <row r="109" spans="1:1" x14ac:dyDescent="0.25">
      <c r="A109" s="77">
        <v>109</v>
      </c>
    </row>
    <row r="110" spans="1:1" x14ac:dyDescent="0.25">
      <c r="A110" s="77">
        <v>110</v>
      </c>
    </row>
    <row r="111" spans="1:1" x14ac:dyDescent="0.25">
      <c r="A111" s="77">
        <v>111</v>
      </c>
    </row>
    <row r="112" spans="1:1" x14ac:dyDescent="0.25">
      <c r="A112" s="77">
        <v>112</v>
      </c>
    </row>
    <row r="113" spans="1:1" x14ac:dyDescent="0.25">
      <c r="A113" s="77">
        <v>113</v>
      </c>
    </row>
    <row r="114" spans="1:1" x14ac:dyDescent="0.25">
      <c r="A114" s="77">
        <v>114</v>
      </c>
    </row>
    <row r="115" spans="1:1" x14ac:dyDescent="0.25">
      <c r="A115" s="77">
        <v>115</v>
      </c>
    </row>
    <row r="116" spans="1:1" x14ac:dyDescent="0.25">
      <c r="A116" s="77">
        <v>116</v>
      </c>
    </row>
    <row r="117" spans="1:1" x14ac:dyDescent="0.25">
      <c r="A117" s="77">
        <v>117</v>
      </c>
    </row>
    <row r="118" spans="1:1" x14ac:dyDescent="0.25">
      <c r="A118" s="77">
        <v>118</v>
      </c>
    </row>
    <row r="119" spans="1:1" x14ac:dyDescent="0.25">
      <c r="A119" s="77">
        <v>119</v>
      </c>
    </row>
    <row r="120" spans="1:1" x14ac:dyDescent="0.25">
      <c r="A120" s="77">
        <v>120</v>
      </c>
    </row>
    <row r="121" spans="1:1" x14ac:dyDescent="0.25">
      <c r="A121" s="77">
        <v>121</v>
      </c>
    </row>
    <row r="122" spans="1:1" x14ac:dyDescent="0.25">
      <c r="A122" s="77">
        <v>122</v>
      </c>
    </row>
    <row r="123" spans="1:1" x14ac:dyDescent="0.25">
      <c r="A123" s="77">
        <v>123</v>
      </c>
    </row>
    <row r="124" spans="1:1" x14ac:dyDescent="0.25">
      <c r="A124" s="77">
        <v>124</v>
      </c>
    </row>
    <row r="125" spans="1:1" x14ac:dyDescent="0.25">
      <c r="A125" s="77">
        <v>125</v>
      </c>
    </row>
    <row r="126" spans="1:1" x14ac:dyDescent="0.25">
      <c r="A126" s="77">
        <v>126</v>
      </c>
    </row>
    <row r="127" spans="1:1" x14ac:dyDescent="0.25">
      <c r="A127" s="77">
        <v>127</v>
      </c>
    </row>
    <row r="128" spans="1:1" x14ac:dyDescent="0.25">
      <c r="A128" s="77">
        <v>128</v>
      </c>
    </row>
    <row r="129" spans="1:1" x14ac:dyDescent="0.25">
      <c r="A129" s="77">
        <v>129</v>
      </c>
    </row>
    <row r="130" spans="1:1" x14ac:dyDescent="0.25">
      <c r="A130" s="77">
        <v>130</v>
      </c>
    </row>
    <row r="131" spans="1:1" x14ac:dyDescent="0.25">
      <c r="A131" s="77">
        <v>131</v>
      </c>
    </row>
    <row r="132" spans="1:1" x14ac:dyDescent="0.25">
      <c r="A132" s="77">
        <v>132</v>
      </c>
    </row>
    <row r="133" spans="1:1" x14ac:dyDescent="0.25">
      <c r="A133" s="77">
        <v>133</v>
      </c>
    </row>
    <row r="134" spans="1:1" x14ac:dyDescent="0.25">
      <c r="A134" s="77">
        <v>134</v>
      </c>
    </row>
    <row r="135" spans="1:1" x14ac:dyDescent="0.25">
      <c r="A135" s="77">
        <v>135</v>
      </c>
    </row>
    <row r="136" spans="1:1" x14ac:dyDescent="0.25">
      <c r="A136" s="77">
        <v>136</v>
      </c>
    </row>
    <row r="137" spans="1:1" x14ac:dyDescent="0.25">
      <c r="A137" s="77">
        <v>137</v>
      </c>
    </row>
    <row r="138" spans="1:1" x14ac:dyDescent="0.25">
      <c r="A138" s="77">
        <v>138</v>
      </c>
    </row>
    <row r="139" spans="1:1" x14ac:dyDescent="0.25">
      <c r="A139" s="77">
        <v>139</v>
      </c>
    </row>
    <row r="140" spans="1:1" x14ac:dyDescent="0.25">
      <c r="A140" s="77">
        <v>140</v>
      </c>
    </row>
    <row r="141" spans="1:1" x14ac:dyDescent="0.25">
      <c r="A141" s="77">
        <v>141</v>
      </c>
    </row>
    <row r="142" spans="1:1" x14ac:dyDescent="0.25">
      <c r="A142" s="77">
        <v>142</v>
      </c>
    </row>
    <row r="143" spans="1:1" x14ac:dyDescent="0.25">
      <c r="A143" s="77">
        <v>143</v>
      </c>
    </row>
    <row r="144" spans="1:1" x14ac:dyDescent="0.25">
      <c r="A144" s="77">
        <v>144</v>
      </c>
    </row>
    <row r="145" spans="1:1" x14ac:dyDescent="0.25">
      <c r="A145" s="77">
        <v>145</v>
      </c>
    </row>
    <row r="146" spans="1:1" x14ac:dyDescent="0.25">
      <c r="A146" s="77">
        <v>146</v>
      </c>
    </row>
    <row r="147" spans="1:1" x14ac:dyDescent="0.25">
      <c r="A147" s="77">
        <v>147</v>
      </c>
    </row>
  </sheetData>
  <sortState xmlns:xlrd2="http://schemas.microsoft.com/office/spreadsheetml/2017/richdata2" ref="D51:E80">
    <sortCondition ref="D51:D80"/>
    <sortCondition ref="E51:E8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DF8E-3EA5-4DFE-9E04-F841E6DE4E93}">
  <dimension ref="A1:AN128"/>
  <sheetViews>
    <sheetView zoomScale="120" zoomScaleNormal="120"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I61" sqref="I61"/>
    </sheetView>
  </sheetViews>
  <sheetFormatPr defaultColWidth="9.109375" defaultRowHeight="12" x14ac:dyDescent="0.25"/>
  <cols>
    <col min="1" max="1" width="3.44140625" style="7" bestFit="1" customWidth="1"/>
    <col min="2" max="2" width="27.109375" style="9" bestFit="1" customWidth="1"/>
    <col min="3" max="3" width="17.33203125" style="9" bestFit="1" customWidth="1"/>
    <col min="4" max="4" width="17.44140625" style="9" bestFit="1" customWidth="1"/>
    <col min="5" max="5" width="10.109375" style="9" bestFit="1" customWidth="1"/>
    <col min="6" max="6" width="12.44140625" style="9" bestFit="1" customWidth="1"/>
    <col min="7" max="7" width="12.6640625" style="66" bestFit="1" customWidth="1"/>
    <col min="8" max="8" width="12.33203125" style="66" bestFit="1" customWidth="1"/>
    <col min="9" max="9" width="24.5546875" style="9" bestFit="1" customWidth="1"/>
    <col min="10" max="10" width="16.33203125" style="9" bestFit="1" customWidth="1"/>
    <col min="11" max="11" width="1.44140625" style="13" customWidth="1"/>
    <col min="12" max="12" width="13" style="8" bestFit="1" customWidth="1"/>
    <col min="13" max="13" width="17.109375" style="8" customWidth="1"/>
    <col min="14" max="14" width="10.33203125" style="8" bestFit="1" customWidth="1"/>
    <col min="15" max="15" width="11.5546875" style="8" bestFit="1" customWidth="1"/>
    <col min="16" max="16" width="7.88671875" style="8" bestFit="1" customWidth="1"/>
    <col min="17" max="17" width="14.88671875" style="8" bestFit="1" customWidth="1"/>
    <col min="18" max="18" width="15.6640625" style="8" bestFit="1" customWidth="1"/>
    <col min="19" max="19" width="11.6640625" style="8" bestFit="1" customWidth="1"/>
    <col min="20" max="20" width="12" style="8" bestFit="1" customWidth="1"/>
    <col min="21" max="21" width="12.33203125" style="8" bestFit="1" customWidth="1"/>
    <col min="22" max="22" width="11.5546875" style="8" bestFit="1" customWidth="1"/>
    <col min="23" max="23" width="11.44140625" style="8" bestFit="1" customWidth="1"/>
    <col min="24" max="24" width="10.88671875" style="8" bestFit="1" customWidth="1"/>
    <col min="25" max="25" width="11.44140625" style="8" bestFit="1" customWidth="1"/>
    <col min="26" max="26" width="12" style="8" bestFit="1" customWidth="1"/>
    <col min="27" max="27" width="10.6640625" style="8" bestFit="1" customWidth="1"/>
    <col min="28" max="28" width="19.44140625" style="8" bestFit="1" customWidth="1"/>
    <col min="29" max="29" width="8.88671875" style="8" bestFit="1" customWidth="1"/>
    <col min="30" max="30" width="12" style="8" bestFit="1" customWidth="1"/>
    <col min="31" max="31" width="14.5546875" style="8" bestFit="1" customWidth="1"/>
    <col min="32" max="32" width="13.5546875" style="8" bestFit="1" customWidth="1"/>
    <col min="33" max="33" width="10" style="8" bestFit="1" customWidth="1"/>
    <col min="34" max="34" width="17.109375" style="8" bestFit="1" customWidth="1"/>
    <col min="35" max="35" width="11.33203125" style="8" bestFit="1" customWidth="1"/>
    <col min="36" max="36" width="8.88671875" style="9" bestFit="1" customWidth="1"/>
    <col min="37" max="37" width="12.33203125" style="9" bestFit="1" customWidth="1"/>
    <col min="38" max="38" width="9.109375" style="9"/>
    <col min="39" max="39" width="12.33203125" style="9" bestFit="1" customWidth="1"/>
    <col min="40" max="16384" width="9.109375" style="9"/>
  </cols>
  <sheetData>
    <row r="1" spans="1:39" ht="21" x14ac:dyDescent="0.4">
      <c r="B1" s="6" t="s">
        <v>146</v>
      </c>
      <c r="I1" s="39"/>
      <c r="AD1" s="9"/>
    </row>
    <row r="2" spans="1:39" ht="21" x14ac:dyDescent="0.4">
      <c r="B2" s="6" t="s">
        <v>147</v>
      </c>
    </row>
    <row r="3" spans="1:39" x14ac:dyDescent="0.25">
      <c r="G3" s="67"/>
      <c r="H3" s="67"/>
      <c r="L3" s="26" t="s">
        <v>155</v>
      </c>
      <c r="M3" s="26"/>
      <c r="N3" s="26"/>
      <c r="O3" s="26"/>
      <c r="P3" s="26"/>
      <c r="Q3" s="26" t="s">
        <v>220</v>
      </c>
      <c r="R3" s="27" t="s">
        <v>156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15"/>
      <c r="AJ3" s="31"/>
      <c r="AK3" s="31"/>
    </row>
    <row r="4" spans="1:39" x14ac:dyDescent="0.25">
      <c r="B4" s="11" t="s">
        <v>148</v>
      </c>
      <c r="C4" s="11" t="s">
        <v>149</v>
      </c>
      <c r="D4" s="10" t="s">
        <v>150</v>
      </c>
      <c r="E4" s="10" t="s">
        <v>151</v>
      </c>
      <c r="F4" s="10" t="s">
        <v>152</v>
      </c>
      <c r="G4" s="68" t="s">
        <v>153</v>
      </c>
      <c r="H4" s="68" t="s">
        <v>154</v>
      </c>
      <c r="I4" s="12"/>
      <c r="J4" s="12"/>
      <c r="K4" s="14"/>
      <c r="L4" s="29" t="s">
        <v>159</v>
      </c>
      <c r="M4" s="29" t="s">
        <v>160</v>
      </c>
      <c r="N4" s="29" t="s">
        <v>30</v>
      </c>
      <c r="O4" s="29" t="s">
        <v>162</v>
      </c>
      <c r="P4" s="29" t="s">
        <v>164</v>
      </c>
      <c r="Q4" s="29" t="s">
        <v>10</v>
      </c>
      <c r="R4" s="30" t="s">
        <v>165</v>
      </c>
      <c r="S4" s="30" t="s">
        <v>16</v>
      </c>
      <c r="T4" s="30" t="s">
        <v>166</v>
      </c>
      <c r="U4" s="30" t="s">
        <v>167</v>
      </c>
      <c r="V4" s="30" t="s">
        <v>75</v>
      </c>
      <c r="W4" s="30" t="s">
        <v>168</v>
      </c>
      <c r="X4" s="32" t="s">
        <v>169</v>
      </c>
      <c r="Y4" s="32" t="s">
        <v>170</v>
      </c>
      <c r="Z4" s="32" t="s">
        <v>171</v>
      </c>
      <c r="AA4" s="32" t="s">
        <v>172</v>
      </c>
      <c r="AB4" s="32" t="s">
        <v>173</v>
      </c>
      <c r="AC4" s="32" t="s">
        <v>174</v>
      </c>
      <c r="AD4" s="30" t="s">
        <v>175</v>
      </c>
      <c r="AE4" s="30" t="s">
        <v>176</v>
      </c>
      <c r="AF4" s="30" t="s">
        <v>23</v>
      </c>
      <c r="AG4" s="30" t="s">
        <v>177</v>
      </c>
      <c r="AH4" s="30" t="s">
        <v>178</v>
      </c>
      <c r="AI4" s="30" t="s">
        <v>30</v>
      </c>
      <c r="AJ4" s="30" t="s">
        <v>179</v>
      </c>
      <c r="AK4" s="30" t="s">
        <v>181</v>
      </c>
      <c r="AL4" s="28"/>
      <c r="AM4" s="8"/>
    </row>
    <row r="5" spans="1:39" ht="13.8" x14ac:dyDescent="0.3">
      <c r="A5" s="7">
        <v>4</v>
      </c>
      <c r="G5" s="69">
        <v>24142.91</v>
      </c>
      <c r="I5" s="4" t="s">
        <v>221</v>
      </c>
    </row>
    <row r="6" spans="1:39" s="50" customFormat="1" x14ac:dyDescent="0.25">
      <c r="A6" s="48">
        <v>5</v>
      </c>
      <c r="B6" s="49">
        <v>42828</v>
      </c>
      <c r="C6" s="49">
        <v>42828</v>
      </c>
      <c r="D6" s="48">
        <v>64</v>
      </c>
      <c r="E6" s="48" t="s">
        <v>222</v>
      </c>
      <c r="G6" s="70">
        <v>12000</v>
      </c>
      <c r="H6" s="71"/>
      <c r="I6" s="52" t="s">
        <v>6</v>
      </c>
      <c r="L6" s="53">
        <v>12000</v>
      </c>
      <c r="M6" s="53"/>
      <c r="N6" s="53"/>
      <c r="O6" s="53"/>
      <c r="P6" s="53"/>
      <c r="Q6" s="53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>
        <f t="shared" ref="AK6:AK69" si="0">SUM(R6:AJ6)</f>
        <v>0</v>
      </c>
      <c r="AL6" s="51"/>
      <c r="AM6" s="51"/>
    </row>
    <row r="7" spans="1:39" s="50" customFormat="1" x14ac:dyDescent="0.25">
      <c r="A7" s="48">
        <v>6</v>
      </c>
      <c r="B7" s="49">
        <v>42831</v>
      </c>
      <c r="C7" s="49">
        <v>42838</v>
      </c>
      <c r="D7" s="48">
        <v>100</v>
      </c>
      <c r="E7" s="48" t="s">
        <v>223</v>
      </c>
      <c r="F7" s="55">
        <v>258</v>
      </c>
      <c r="G7" s="71"/>
      <c r="H7" s="71">
        <v>172.46</v>
      </c>
      <c r="I7" s="55" t="s">
        <v>224</v>
      </c>
      <c r="J7" s="55" t="s">
        <v>225</v>
      </c>
      <c r="K7" s="51"/>
      <c r="L7" s="53"/>
      <c r="M7" s="53"/>
      <c r="N7" s="53"/>
      <c r="O7" s="53"/>
      <c r="P7" s="53"/>
      <c r="Q7" s="53"/>
      <c r="R7" s="54"/>
      <c r="S7" s="54"/>
      <c r="T7" s="54"/>
      <c r="U7" s="54"/>
      <c r="V7" s="54"/>
      <c r="W7" s="54">
        <v>21.15</v>
      </c>
      <c r="X7" s="54">
        <v>25.06</v>
      </c>
      <c r="Y7" s="54">
        <v>64.760000000000005</v>
      </c>
      <c r="Z7" s="54">
        <v>35.49</v>
      </c>
      <c r="AA7" s="54"/>
      <c r="AB7" s="54">
        <v>26</v>
      </c>
      <c r="AC7" s="54"/>
      <c r="AD7" s="54"/>
      <c r="AE7" s="54"/>
      <c r="AF7" s="54"/>
      <c r="AG7" s="54"/>
      <c r="AH7" s="54"/>
      <c r="AI7" s="54"/>
      <c r="AJ7" s="54"/>
      <c r="AK7" s="54">
        <f t="shared" si="0"/>
        <v>172.46</v>
      </c>
      <c r="AL7" s="51"/>
      <c r="AM7" s="51"/>
    </row>
    <row r="8" spans="1:39" s="50" customFormat="1" x14ac:dyDescent="0.25">
      <c r="A8" s="48">
        <v>7</v>
      </c>
      <c r="B8" s="49">
        <v>42831</v>
      </c>
      <c r="C8" s="49">
        <v>42871</v>
      </c>
      <c r="D8" s="48">
        <v>101</v>
      </c>
      <c r="E8" s="48" t="s">
        <v>223</v>
      </c>
      <c r="F8" s="55">
        <v>259</v>
      </c>
      <c r="G8" s="71"/>
      <c r="H8" s="71">
        <v>144</v>
      </c>
      <c r="I8" s="55" t="s">
        <v>226</v>
      </c>
      <c r="J8" s="55" t="s">
        <v>225</v>
      </c>
      <c r="K8" s="51"/>
      <c r="L8" s="53"/>
      <c r="M8" s="53"/>
      <c r="N8" s="53"/>
      <c r="O8" s="53"/>
      <c r="P8" s="53"/>
      <c r="Q8" s="53"/>
      <c r="R8" s="54"/>
      <c r="S8" s="54"/>
      <c r="T8" s="54"/>
      <c r="U8" s="54"/>
      <c r="V8" s="54">
        <v>144</v>
      </c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>
        <f t="shared" si="0"/>
        <v>144</v>
      </c>
      <c r="AL8" s="51"/>
      <c r="AM8" s="51"/>
    </row>
    <row r="9" spans="1:39" s="50" customFormat="1" ht="11.25" customHeight="1" x14ac:dyDescent="0.25">
      <c r="A9" s="48">
        <v>8</v>
      </c>
      <c r="B9" s="49">
        <v>42831</v>
      </c>
      <c r="C9" s="49">
        <v>42859</v>
      </c>
      <c r="D9" s="48">
        <v>100</v>
      </c>
      <c r="E9" s="48" t="s">
        <v>223</v>
      </c>
      <c r="F9" s="55">
        <v>260</v>
      </c>
      <c r="G9" s="71"/>
      <c r="H9" s="71">
        <v>391.87</v>
      </c>
      <c r="I9" s="55" t="s">
        <v>227</v>
      </c>
      <c r="J9" s="55" t="s">
        <v>225</v>
      </c>
      <c r="K9" s="51"/>
      <c r="L9" s="53"/>
      <c r="M9" s="53"/>
      <c r="N9" s="53"/>
      <c r="O9" s="53"/>
      <c r="P9" s="53"/>
      <c r="Q9" s="53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>
        <v>391.87</v>
      </c>
      <c r="AI9" s="54"/>
      <c r="AJ9" s="54"/>
      <c r="AK9" s="54">
        <f t="shared" si="0"/>
        <v>391.87</v>
      </c>
      <c r="AL9" s="51"/>
      <c r="AM9" s="51"/>
    </row>
    <row r="10" spans="1:39" s="50" customFormat="1" ht="14.25" customHeight="1" x14ac:dyDescent="0.25">
      <c r="A10" s="48">
        <v>11</v>
      </c>
      <c r="B10" s="49">
        <v>42853</v>
      </c>
      <c r="C10" s="49">
        <v>42853</v>
      </c>
      <c r="D10" s="48">
        <v>65</v>
      </c>
      <c r="E10" s="48" t="s">
        <v>222</v>
      </c>
      <c r="G10" s="71">
        <v>0.24</v>
      </c>
      <c r="H10" s="71"/>
      <c r="I10" s="52" t="s">
        <v>228</v>
      </c>
      <c r="L10" s="53"/>
      <c r="M10" s="53">
        <v>0.24</v>
      </c>
      <c r="N10" s="53"/>
      <c r="O10" s="53"/>
      <c r="P10" s="53"/>
      <c r="Q10" s="53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>
        <f t="shared" si="0"/>
        <v>0</v>
      </c>
      <c r="AL10" s="51"/>
      <c r="AM10" s="51"/>
    </row>
    <row r="11" spans="1:39" s="50" customFormat="1" x14ac:dyDescent="0.25">
      <c r="A11" s="48">
        <v>12</v>
      </c>
      <c r="B11" s="49">
        <v>42863</v>
      </c>
      <c r="C11" s="49">
        <v>42863</v>
      </c>
      <c r="D11" s="48">
        <v>101</v>
      </c>
      <c r="E11" s="48" t="s">
        <v>223</v>
      </c>
      <c r="F11" s="55" t="s">
        <v>229</v>
      </c>
      <c r="G11" s="71"/>
      <c r="H11" s="71">
        <v>35</v>
      </c>
      <c r="I11" s="55" t="s">
        <v>230</v>
      </c>
      <c r="L11" s="53"/>
      <c r="M11" s="53"/>
      <c r="N11" s="53"/>
      <c r="O11" s="53"/>
      <c r="P11" s="56"/>
      <c r="Q11" s="56"/>
      <c r="R11" s="54"/>
      <c r="S11" s="54"/>
      <c r="T11" s="54"/>
      <c r="U11" s="54"/>
      <c r="V11" s="54">
        <v>35</v>
      </c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>
        <f t="shared" si="0"/>
        <v>35</v>
      </c>
      <c r="AL11" s="51"/>
      <c r="AM11" s="51"/>
    </row>
    <row r="12" spans="1:39" s="50" customFormat="1" ht="14.25" customHeight="1" x14ac:dyDescent="0.25">
      <c r="A12" s="48">
        <v>13</v>
      </c>
      <c r="B12" s="49">
        <v>42866</v>
      </c>
      <c r="C12" s="49">
        <v>42871</v>
      </c>
      <c r="D12" s="48">
        <v>101</v>
      </c>
      <c r="E12" s="48" t="s">
        <v>223</v>
      </c>
      <c r="F12" s="50">
        <v>261</v>
      </c>
      <c r="G12" s="71"/>
      <c r="H12" s="71">
        <v>655.54</v>
      </c>
      <c r="I12" s="52" t="s">
        <v>231</v>
      </c>
      <c r="J12" s="50" t="s">
        <v>225</v>
      </c>
      <c r="L12" s="53"/>
      <c r="M12" s="53"/>
      <c r="N12" s="53"/>
      <c r="O12" s="53"/>
      <c r="P12" s="53"/>
      <c r="Q12" s="53"/>
      <c r="R12" s="54">
        <v>515.66</v>
      </c>
      <c r="S12" s="54"/>
      <c r="T12" s="54"/>
      <c r="U12" s="54"/>
      <c r="V12" s="54"/>
      <c r="W12" s="54">
        <v>18.899999999999999</v>
      </c>
      <c r="X12" s="54">
        <v>48.120000000000005</v>
      </c>
      <c r="Y12" s="54">
        <v>8.5</v>
      </c>
      <c r="Z12" s="54">
        <v>35.86</v>
      </c>
      <c r="AA12" s="54">
        <v>0</v>
      </c>
      <c r="AB12" s="54">
        <v>28.5</v>
      </c>
      <c r="AC12" s="54">
        <v>0</v>
      </c>
      <c r="AD12" s="54"/>
      <c r="AE12" s="54"/>
      <c r="AF12" s="54"/>
      <c r="AG12" s="54"/>
      <c r="AH12" s="54"/>
      <c r="AI12" s="54"/>
      <c r="AJ12" s="54"/>
      <c r="AK12" s="54">
        <f t="shared" si="0"/>
        <v>655.54</v>
      </c>
      <c r="AL12" s="51"/>
      <c r="AM12" s="51"/>
    </row>
    <row r="13" spans="1:39" s="50" customFormat="1" x14ac:dyDescent="0.25">
      <c r="A13" s="48">
        <v>14</v>
      </c>
      <c r="B13" s="49">
        <v>42871</v>
      </c>
      <c r="C13" s="49">
        <v>42871</v>
      </c>
      <c r="D13" s="48">
        <v>101</v>
      </c>
      <c r="E13" s="48" t="s">
        <v>223</v>
      </c>
      <c r="F13" s="55" t="s">
        <v>232</v>
      </c>
      <c r="G13" s="71"/>
      <c r="H13" s="71">
        <v>159.88</v>
      </c>
      <c r="I13" s="52" t="s">
        <v>233</v>
      </c>
      <c r="L13" s="53"/>
      <c r="M13" s="53"/>
      <c r="N13" s="53"/>
      <c r="O13" s="53"/>
      <c r="P13" s="53"/>
      <c r="Q13" s="53"/>
      <c r="R13" s="54"/>
      <c r="S13" s="54">
        <v>159.88</v>
      </c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>
        <f t="shared" si="0"/>
        <v>159.88</v>
      </c>
      <c r="AL13" s="51"/>
      <c r="AM13" s="51"/>
    </row>
    <row r="14" spans="1:39" s="50" customFormat="1" x14ac:dyDescent="0.25">
      <c r="A14" s="48">
        <v>15</v>
      </c>
      <c r="B14" s="49">
        <v>42880</v>
      </c>
      <c r="C14" s="49">
        <v>42880</v>
      </c>
      <c r="D14" s="48">
        <v>101</v>
      </c>
      <c r="E14" s="48" t="s">
        <v>223</v>
      </c>
      <c r="F14" s="55" t="s">
        <v>232</v>
      </c>
      <c r="G14" s="71"/>
      <c r="H14" s="71">
        <v>515.66</v>
      </c>
      <c r="I14" s="52" t="s">
        <v>234</v>
      </c>
      <c r="L14" s="53"/>
      <c r="M14" s="53"/>
      <c r="N14" s="53"/>
      <c r="O14" s="53"/>
      <c r="P14" s="53"/>
      <c r="Q14" s="53"/>
      <c r="R14" s="54">
        <v>515.66</v>
      </c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>
        <f t="shared" si="0"/>
        <v>515.66</v>
      </c>
      <c r="AL14" s="51"/>
      <c r="AM14" s="51"/>
    </row>
    <row r="15" spans="1:39" s="50" customFormat="1" x14ac:dyDescent="0.25">
      <c r="A15" s="48">
        <v>16</v>
      </c>
      <c r="B15" s="49">
        <v>42886</v>
      </c>
      <c r="C15" s="49">
        <v>42886</v>
      </c>
      <c r="D15" s="48">
        <v>66</v>
      </c>
      <c r="E15" s="48" t="s">
        <v>222</v>
      </c>
      <c r="G15" s="71">
        <v>0.28999999999999998</v>
      </c>
      <c r="H15" s="71"/>
      <c r="I15" s="52" t="s">
        <v>228</v>
      </c>
      <c r="L15" s="53"/>
      <c r="M15" s="53">
        <v>0.28999999999999998</v>
      </c>
      <c r="N15" s="53"/>
      <c r="O15" s="53"/>
      <c r="P15" s="53"/>
      <c r="Q15" s="53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>
        <f t="shared" si="0"/>
        <v>0</v>
      </c>
      <c r="AL15" s="51"/>
      <c r="AM15" s="51"/>
    </row>
    <row r="16" spans="1:39" s="50" customFormat="1" x14ac:dyDescent="0.25">
      <c r="A16" s="48">
        <v>17</v>
      </c>
      <c r="B16" s="49">
        <v>42891</v>
      </c>
      <c r="C16" s="49">
        <v>42891</v>
      </c>
      <c r="D16" s="48">
        <v>66</v>
      </c>
      <c r="E16" s="48" t="s">
        <v>222</v>
      </c>
      <c r="G16" s="71">
        <v>9233.57</v>
      </c>
      <c r="H16" s="71"/>
      <c r="I16" s="52" t="s">
        <v>162</v>
      </c>
      <c r="L16" s="53"/>
      <c r="M16" s="53"/>
      <c r="N16" s="53"/>
      <c r="O16" s="53">
        <v>9233.57</v>
      </c>
      <c r="P16" s="53"/>
      <c r="Q16" s="53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>
        <f t="shared" si="0"/>
        <v>0</v>
      </c>
      <c r="AL16" s="51"/>
      <c r="AM16" s="51"/>
    </row>
    <row r="17" spans="1:39" s="50" customFormat="1" x14ac:dyDescent="0.25">
      <c r="A17" s="48">
        <v>18</v>
      </c>
      <c r="B17" s="49">
        <v>42901</v>
      </c>
      <c r="C17" s="49">
        <v>42908</v>
      </c>
      <c r="D17" s="48">
        <v>102</v>
      </c>
      <c r="E17" s="48" t="s">
        <v>223</v>
      </c>
      <c r="F17" s="55">
        <v>262</v>
      </c>
      <c r="G17" s="71"/>
      <c r="H17" s="71">
        <v>155.19</v>
      </c>
      <c r="I17" s="55" t="s">
        <v>235</v>
      </c>
      <c r="J17" s="55" t="s">
        <v>225</v>
      </c>
      <c r="K17" s="51"/>
      <c r="L17" s="53"/>
      <c r="M17" s="53"/>
      <c r="N17" s="53"/>
      <c r="O17" s="53"/>
      <c r="P17" s="53"/>
      <c r="Q17" s="53"/>
      <c r="R17" s="54"/>
      <c r="S17" s="54"/>
      <c r="T17" s="54"/>
      <c r="U17" s="54"/>
      <c r="V17" s="57"/>
      <c r="W17" s="54">
        <v>18.899999999999999</v>
      </c>
      <c r="X17" s="54">
        <v>27.96</v>
      </c>
      <c r="Y17" s="54">
        <v>43.97</v>
      </c>
      <c r="Z17" s="54">
        <v>35.86</v>
      </c>
      <c r="AA17" s="54">
        <v>0</v>
      </c>
      <c r="AB17" s="54">
        <v>28.5</v>
      </c>
      <c r="AC17" s="54">
        <v>0</v>
      </c>
      <c r="AD17" s="54"/>
      <c r="AE17" s="54"/>
      <c r="AF17" s="54"/>
      <c r="AG17" s="54"/>
      <c r="AH17" s="54"/>
      <c r="AI17" s="54"/>
      <c r="AJ17" s="54"/>
      <c r="AK17" s="54">
        <f t="shared" si="0"/>
        <v>155.19</v>
      </c>
      <c r="AL17" s="51"/>
      <c r="AM17" s="51"/>
    </row>
    <row r="18" spans="1:39" s="50" customFormat="1" x14ac:dyDescent="0.25">
      <c r="A18" s="48">
        <v>19</v>
      </c>
      <c r="B18" s="49">
        <v>42901</v>
      </c>
      <c r="C18" s="49">
        <v>42936</v>
      </c>
      <c r="D18" s="48">
        <v>103</v>
      </c>
      <c r="E18" s="48" t="s">
        <v>223</v>
      </c>
      <c r="F18" s="55">
        <v>263</v>
      </c>
      <c r="G18" s="71"/>
      <c r="H18" s="71">
        <v>240</v>
      </c>
      <c r="I18" s="55" t="s">
        <v>236</v>
      </c>
      <c r="J18" s="55" t="s">
        <v>225</v>
      </c>
      <c r="K18" s="51"/>
      <c r="L18" s="53"/>
      <c r="M18" s="53"/>
      <c r="N18" s="53"/>
      <c r="O18" s="53"/>
      <c r="P18" s="53"/>
      <c r="Q18" s="53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>
        <v>240</v>
      </c>
      <c r="AJ18" s="54"/>
      <c r="AK18" s="54">
        <f t="shared" si="0"/>
        <v>240</v>
      </c>
      <c r="AL18" s="51"/>
      <c r="AM18" s="51"/>
    </row>
    <row r="19" spans="1:39" s="50" customFormat="1" x14ac:dyDescent="0.25">
      <c r="A19" s="48">
        <v>20</v>
      </c>
      <c r="B19" s="49">
        <v>42901</v>
      </c>
      <c r="C19" s="49">
        <v>42921</v>
      </c>
      <c r="D19" s="48">
        <v>102</v>
      </c>
      <c r="E19" s="48" t="s">
        <v>223</v>
      </c>
      <c r="F19" s="55">
        <v>264</v>
      </c>
      <c r="G19" s="71"/>
      <c r="H19" s="71">
        <v>1125</v>
      </c>
      <c r="I19" s="55" t="s">
        <v>237</v>
      </c>
      <c r="J19" s="55" t="s">
        <v>225</v>
      </c>
      <c r="K19" s="55"/>
      <c r="L19" s="53"/>
      <c r="M19" s="53"/>
      <c r="N19" s="53"/>
      <c r="O19" s="53"/>
      <c r="P19" s="53"/>
      <c r="Q19" s="53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>
        <v>1125</v>
      </c>
      <c r="AJ19" s="54"/>
      <c r="AK19" s="54">
        <f t="shared" si="0"/>
        <v>1125</v>
      </c>
      <c r="AL19" s="51"/>
      <c r="AM19" s="51"/>
    </row>
    <row r="20" spans="1:39" s="50" customFormat="1" x14ac:dyDescent="0.25">
      <c r="A20" s="48">
        <v>21</v>
      </c>
      <c r="B20" s="49">
        <v>42902</v>
      </c>
      <c r="C20" s="49">
        <v>42902</v>
      </c>
      <c r="D20" s="48">
        <v>102</v>
      </c>
      <c r="E20" s="48" t="s">
        <v>223</v>
      </c>
      <c r="F20" s="55" t="s">
        <v>232</v>
      </c>
      <c r="G20" s="71"/>
      <c r="H20" s="71">
        <v>159.88</v>
      </c>
      <c r="I20" s="52" t="s">
        <v>233</v>
      </c>
      <c r="L20" s="53"/>
      <c r="M20" s="53"/>
      <c r="N20" s="53"/>
      <c r="O20" s="53"/>
      <c r="P20" s="53"/>
      <c r="Q20" s="53"/>
      <c r="R20" s="54"/>
      <c r="S20" s="54">
        <v>159.88</v>
      </c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>
        <f t="shared" si="0"/>
        <v>159.88</v>
      </c>
      <c r="AL20" s="51"/>
      <c r="AM20" s="51"/>
    </row>
    <row r="21" spans="1:39" s="50" customFormat="1" x14ac:dyDescent="0.25">
      <c r="A21" s="48">
        <v>24</v>
      </c>
      <c r="B21" s="49">
        <v>42912</v>
      </c>
      <c r="C21" s="49">
        <v>42912</v>
      </c>
      <c r="D21" s="48">
        <v>102</v>
      </c>
      <c r="E21" s="48" t="s">
        <v>223</v>
      </c>
      <c r="F21" s="55" t="s">
        <v>232</v>
      </c>
      <c r="G21" s="71"/>
      <c r="H21" s="71">
        <v>515.66</v>
      </c>
      <c r="I21" s="52" t="s">
        <v>234</v>
      </c>
      <c r="L21" s="53"/>
      <c r="M21" s="53"/>
      <c r="N21" s="53"/>
      <c r="O21" s="53"/>
      <c r="P21" s="53"/>
      <c r="Q21" s="53"/>
      <c r="R21" s="54">
        <v>515.66</v>
      </c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>
        <f t="shared" si="0"/>
        <v>515.66</v>
      </c>
      <c r="AL21" s="51"/>
      <c r="AM21" s="51"/>
    </row>
    <row r="22" spans="1:39" s="50" customFormat="1" x14ac:dyDescent="0.25">
      <c r="A22" s="48">
        <v>25</v>
      </c>
      <c r="B22" s="49">
        <v>42916</v>
      </c>
      <c r="C22" s="49">
        <v>42916</v>
      </c>
      <c r="D22" s="48">
        <v>67</v>
      </c>
      <c r="E22" s="48" t="s">
        <v>222</v>
      </c>
      <c r="G22" s="71">
        <v>0.32</v>
      </c>
      <c r="H22" s="71"/>
      <c r="I22" s="52" t="s">
        <v>228</v>
      </c>
      <c r="L22" s="53"/>
      <c r="M22" s="53">
        <v>0.32</v>
      </c>
      <c r="N22" s="53"/>
      <c r="O22" s="53"/>
      <c r="P22" s="53"/>
      <c r="Q22" s="53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>
        <f t="shared" si="0"/>
        <v>0</v>
      </c>
      <c r="AL22" s="51"/>
      <c r="AM22" s="51"/>
    </row>
    <row r="23" spans="1:39" s="50" customFormat="1" x14ac:dyDescent="0.25">
      <c r="A23" s="48">
        <v>26</v>
      </c>
      <c r="B23" s="49">
        <v>42929</v>
      </c>
      <c r="C23" s="49">
        <v>42934</v>
      </c>
      <c r="D23" s="48">
        <v>103</v>
      </c>
      <c r="E23" s="48" t="s">
        <v>223</v>
      </c>
      <c r="F23" s="55">
        <v>266</v>
      </c>
      <c r="G23" s="71"/>
      <c r="H23" s="71">
        <v>227.33</v>
      </c>
      <c r="I23" s="55" t="s">
        <v>235</v>
      </c>
      <c r="J23" s="55" t="s">
        <v>225</v>
      </c>
      <c r="K23" s="51"/>
      <c r="L23" s="53"/>
      <c r="M23" s="53"/>
      <c r="N23" s="53"/>
      <c r="O23" s="53"/>
      <c r="P23" s="53"/>
      <c r="Q23" s="53"/>
      <c r="R23" s="54"/>
      <c r="S23" s="54"/>
      <c r="T23" s="54"/>
      <c r="U23" s="54"/>
      <c r="V23" s="57"/>
      <c r="W23" s="54">
        <v>13.5</v>
      </c>
      <c r="X23" s="54">
        <v>25.06</v>
      </c>
      <c r="Y23" s="54">
        <v>89.48</v>
      </c>
      <c r="Z23" s="54">
        <v>35.86</v>
      </c>
      <c r="AA23" s="54">
        <v>0</v>
      </c>
      <c r="AB23" s="54">
        <v>28.5</v>
      </c>
      <c r="AC23" s="54">
        <v>34.93</v>
      </c>
      <c r="AD23" s="54"/>
      <c r="AE23" s="54"/>
      <c r="AF23" s="54"/>
      <c r="AG23" s="54"/>
      <c r="AH23" s="54"/>
      <c r="AI23" s="54"/>
      <c r="AJ23" s="54"/>
      <c r="AK23" s="54">
        <f t="shared" si="0"/>
        <v>227.33000000000004</v>
      </c>
      <c r="AL23" s="51"/>
      <c r="AM23" s="51"/>
    </row>
    <row r="24" spans="1:39" s="50" customFormat="1" x14ac:dyDescent="0.25">
      <c r="A24" s="48">
        <v>27</v>
      </c>
      <c r="B24" s="49">
        <v>42933</v>
      </c>
      <c r="C24" s="49">
        <v>42933</v>
      </c>
      <c r="D24" s="48">
        <v>103</v>
      </c>
      <c r="E24" s="48" t="s">
        <v>223</v>
      </c>
      <c r="F24" s="55">
        <v>55</v>
      </c>
      <c r="G24" s="71">
        <v>423.72</v>
      </c>
      <c r="H24" s="71"/>
      <c r="I24" s="52" t="s">
        <v>238</v>
      </c>
      <c r="L24" s="53"/>
      <c r="M24" s="53"/>
      <c r="N24" s="53">
        <v>423.72</v>
      </c>
      <c r="O24" s="53"/>
      <c r="P24" s="56"/>
      <c r="Q24" s="56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>
        <f t="shared" si="0"/>
        <v>0</v>
      </c>
      <c r="AL24" s="51"/>
      <c r="AM24" s="51"/>
    </row>
    <row r="25" spans="1:39" s="50" customFormat="1" x14ac:dyDescent="0.25">
      <c r="A25" s="48">
        <v>28</v>
      </c>
      <c r="B25" s="49">
        <v>42933</v>
      </c>
      <c r="C25" s="49">
        <v>42933</v>
      </c>
      <c r="D25" s="48">
        <v>103</v>
      </c>
      <c r="E25" s="48" t="s">
        <v>223</v>
      </c>
      <c r="F25" s="55" t="s">
        <v>232</v>
      </c>
      <c r="G25" s="71"/>
      <c r="H25" s="71">
        <v>159.88</v>
      </c>
      <c r="I25" s="52" t="s">
        <v>233</v>
      </c>
      <c r="L25" s="53"/>
      <c r="M25" s="53"/>
      <c r="N25" s="53"/>
      <c r="O25" s="53"/>
      <c r="P25" s="53"/>
      <c r="Q25" s="53"/>
      <c r="R25" s="54"/>
      <c r="S25" s="54">
        <v>159.88</v>
      </c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>
        <f t="shared" si="0"/>
        <v>159.88</v>
      </c>
      <c r="AL25" s="51"/>
      <c r="AM25" s="51"/>
    </row>
    <row r="26" spans="1:39" s="50" customFormat="1" x14ac:dyDescent="0.25">
      <c r="A26" s="48">
        <v>31</v>
      </c>
      <c r="B26" s="49">
        <v>42941</v>
      </c>
      <c r="C26" s="49">
        <v>42941</v>
      </c>
      <c r="D26" s="48">
        <v>103</v>
      </c>
      <c r="E26" s="48" t="s">
        <v>223</v>
      </c>
      <c r="F26" s="55" t="s">
        <v>232</v>
      </c>
      <c r="G26" s="71"/>
      <c r="H26" s="71">
        <v>515.66</v>
      </c>
      <c r="I26" s="52" t="s">
        <v>234</v>
      </c>
      <c r="L26" s="53"/>
      <c r="M26" s="53"/>
      <c r="N26" s="53"/>
      <c r="O26" s="53"/>
      <c r="P26" s="53"/>
      <c r="Q26" s="53"/>
      <c r="R26" s="54">
        <v>515.66</v>
      </c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>
        <f t="shared" si="0"/>
        <v>515.66</v>
      </c>
      <c r="AL26" s="51"/>
      <c r="AM26" s="51"/>
    </row>
    <row r="27" spans="1:39" s="50" customFormat="1" x14ac:dyDescent="0.25">
      <c r="A27" s="48">
        <v>32</v>
      </c>
      <c r="B27" s="49">
        <v>42947</v>
      </c>
      <c r="C27" s="49">
        <v>42947</v>
      </c>
      <c r="D27" s="48">
        <v>68</v>
      </c>
      <c r="E27" s="48" t="s">
        <v>222</v>
      </c>
      <c r="G27" s="71">
        <v>0.33</v>
      </c>
      <c r="H27" s="71"/>
      <c r="I27" s="52" t="s">
        <v>228</v>
      </c>
      <c r="L27" s="53"/>
      <c r="M27" s="53">
        <v>0.33</v>
      </c>
      <c r="N27" s="53"/>
      <c r="O27" s="53"/>
      <c r="P27" s="53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>
        <f t="shared" si="0"/>
        <v>0</v>
      </c>
      <c r="AL27" s="51"/>
      <c r="AM27" s="51"/>
    </row>
    <row r="28" spans="1:39" s="50" customFormat="1" x14ac:dyDescent="0.25">
      <c r="A28" s="48">
        <v>33</v>
      </c>
      <c r="B28" s="49">
        <v>42963</v>
      </c>
      <c r="C28" s="49">
        <v>42963</v>
      </c>
      <c r="D28" s="48">
        <v>104</v>
      </c>
      <c r="E28" s="48" t="s">
        <v>223</v>
      </c>
      <c r="F28" s="55" t="s">
        <v>232</v>
      </c>
      <c r="G28" s="71"/>
      <c r="H28" s="71">
        <v>159.88</v>
      </c>
      <c r="I28" s="52" t="s">
        <v>233</v>
      </c>
      <c r="L28" s="53"/>
      <c r="M28" s="53"/>
      <c r="N28" s="53"/>
      <c r="O28" s="53"/>
      <c r="P28" s="53"/>
      <c r="Q28" s="53"/>
      <c r="R28" s="54"/>
      <c r="S28" s="54">
        <v>159.88</v>
      </c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>
        <f t="shared" si="0"/>
        <v>159.88</v>
      </c>
      <c r="AL28" s="51"/>
      <c r="AM28" s="51"/>
    </row>
    <row r="29" spans="1:39" s="50" customFormat="1" x14ac:dyDescent="0.25">
      <c r="A29" s="48">
        <v>34</v>
      </c>
      <c r="B29" s="49">
        <v>42972</v>
      </c>
      <c r="C29" s="49">
        <v>42972</v>
      </c>
      <c r="D29" s="48">
        <v>104</v>
      </c>
      <c r="E29" s="48" t="s">
        <v>223</v>
      </c>
      <c r="F29" s="55" t="s">
        <v>232</v>
      </c>
      <c r="G29" s="71"/>
      <c r="H29" s="71">
        <v>515.66</v>
      </c>
      <c r="I29" s="52" t="s">
        <v>234</v>
      </c>
      <c r="L29" s="53"/>
      <c r="M29" s="53"/>
      <c r="N29" s="53"/>
      <c r="O29" s="53"/>
      <c r="P29" s="53"/>
      <c r="Q29" s="53"/>
      <c r="R29" s="54">
        <v>515.66</v>
      </c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>
        <f t="shared" si="0"/>
        <v>515.66</v>
      </c>
      <c r="AL29" s="51"/>
      <c r="AM29" s="51"/>
    </row>
    <row r="30" spans="1:39" s="50" customFormat="1" x14ac:dyDescent="0.25">
      <c r="A30" s="48">
        <v>35</v>
      </c>
      <c r="B30" s="49">
        <v>42978</v>
      </c>
      <c r="C30" s="49">
        <v>42978</v>
      </c>
      <c r="D30" s="48">
        <v>69</v>
      </c>
      <c r="E30" s="48" t="s">
        <v>222</v>
      </c>
      <c r="G30" s="71">
        <v>0.33</v>
      </c>
      <c r="H30" s="71"/>
      <c r="I30" s="52" t="s">
        <v>228</v>
      </c>
      <c r="L30" s="53"/>
      <c r="M30" s="53">
        <v>0.33</v>
      </c>
      <c r="N30" s="53"/>
      <c r="O30" s="53"/>
      <c r="P30" s="56"/>
      <c r="Q30" s="56"/>
      <c r="R30" s="54"/>
      <c r="S30" s="54"/>
      <c r="T30" s="54"/>
      <c r="U30" s="57"/>
      <c r="V30" s="54"/>
      <c r="W30" s="54"/>
      <c r="X30" s="57"/>
      <c r="Y30" s="54"/>
      <c r="Z30" s="54"/>
      <c r="AA30" s="54"/>
      <c r="AB30" s="54"/>
      <c r="AC30" s="54"/>
      <c r="AD30" s="57"/>
      <c r="AE30" s="57"/>
      <c r="AF30" s="57"/>
      <c r="AG30" s="57"/>
      <c r="AH30" s="57"/>
      <c r="AI30" s="54"/>
      <c r="AJ30" s="54"/>
      <c r="AK30" s="54">
        <f t="shared" si="0"/>
        <v>0</v>
      </c>
      <c r="AL30" s="51"/>
      <c r="AM30" s="51"/>
    </row>
    <row r="31" spans="1:39" s="50" customFormat="1" x14ac:dyDescent="0.25">
      <c r="A31" s="48">
        <v>36</v>
      </c>
      <c r="B31" s="49">
        <v>42992</v>
      </c>
      <c r="C31" s="49">
        <v>42997</v>
      </c>
      <c r="D31" s="48">
        <v>105</v>
      </c>
      <c r="E31" s="48" t="s">
        <v>223</v>
      </c>
      <c r="F31" s="55">
        <v>267</v>
      </c>
      <c r="G31" s="71"/>
      <c r="H31" s="71">
        <v>185.72</v>
      </c>
      <c r="I31" s="55" t="s">
        <v>235</v>
      </c>
      <c r="J31" s="55" t="s">
        <v>225</v>
      </c>
      <c r="K31" s="51"/>
      <c r="L31" s="53"/>
      <c r="M31" s="53"/>
      <c r="N31" s="53"/>
      <c r="O31" s="53"/>
      <c r="P31" s="53"/>
      <c r="Q31" s="53"/>
      <c r="R31" s="54"/>
      <c r="S31" s="54"/>
      <c r="T31" s="54"/>
      <c r="U31" s="54"/>
      <c r="V31" s="57"/>
      <c r="W31" s="54">
        <v>13.5</v>
      </c>
      <c r="X31" s="54">
        <v>25.06</v>
      </c>
      <c r="Y31" s="54">
        <v>16.399999999999999</v>
      </c>
      <c r="Z31" s="54">
        <v>73.760000000000005</v>
      </c>
      <c r="AA31" s="54">
        <v>0</v>
      </c>
      <c r="AB31" s="54">
        <v>57</v>
      </c>
      <c r="AC31" s="54">
        <v>0</v>
      </c>
      <c r="AD31" s="54"/>
      <c r="AE31" s="54"/>
      <c r="AF31" s="54"/>
      <c r="AG31" s="54"/>
      <c r="AH31" s="54"/>
      <c r="AI31" s="54"/>
      <c r="AJ31" s="54"/>
      <c r="AK31" s="54">
        <f t="shared" si="0"/>
        <v>185.72</v>
      </c>
      <c r="AL31" s="51"/>
      <c r="AM31" s="51"/>
    </row>
    <row r="32" spans="1:39" s="50" customFormat="1" x14ac:dyDescent="0.25">
      <c r="A32" s="48">
        <v>37</v>
      </c>
      <c r="B32" s="49">
        <v>42992</v>
      </c>
      <c r="C32" s="49">
        <v>43000</v>
      </c>
      <c r="D32" s="48">
        <v>105</v>
      </c>
      <c r="E32" s="48" t="s">
        <v>223</v>
      </c>
      <c r="F32" s="55">
        <v>268</v>
      </c>
      <c r="G32" s="71"/>
      <c r="H32" s="71">
        <v>240</v>
      </c>
      <c r="I32" s="55" t="s">
        <v>239</v>
      </c>
      <c r="J32" s="55" t="s">
        <v>225</v>
      </c>
      <c r="K32" s="51"/>
      <c r="L32" s="53"/>
      <c r="M32" s="53"/>
      <c r="N32" s="53"/>
      <c r="O32" s="53"/>
      <c r="P32" s="53"/>
      <c r="Q32" s="53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>
        <v>240</v>
      </c>
      <c r="AH32" s="54"/>
      <c r="AI32" s="54"/>
      <c r="AJ32" s="54"/>
      <c r="AK32" s="54">
        <f t="shared" si="0"/>
        <v>240</v>
      </c>
      <c r="AL32" s="51"/>
      <c r="AM32" s="51"/>
    </row>
    <row r="33" spans="1:39" s="50" customFormat="1" x14ac:dyDescent="0.25">
      <c r="A33" s="48">
        <v>38</v>
      </c>
      <c r="B33" s="49">
        <v>42992</v>
      </c>
      <c r="C33" s="49">
        <v>42998</v>
      </c>
      <c r="D33" s="48">
        <v>105</v>
      </c>
      <c r="E33" s="48" t="s">
        <v>223</v>
      </c>
      <c r="F33" s="55">
        <v>269</v>
      </c>
      <c r="G33" s="71"/>
      <c r="H33" s="71">
        <v>2820</v>
      </c>
      <c r="I33" s="55" t="s">
        <v>240</v>
      </c>
      <c r="J33" s="55" t="s">
        <v>225</v>
      </c>
      <c r="K33" s="51"/>
      <c r="L33" s="53"/>
      <c r="M33" s="53"/>
      <c r="N33" s="53"/>
      <c r="O33" s="53"/>
      <c r="P33" s="53"/>
      <c r="Q33" s="53"/>
      <c r="R33" s="54"/>
      <c r="S33" s="54"/>
      <c r="T33" s="54"/>
      <c r="U33" s="54"/>
      <c r="V33" s="51"/>
      <c r="W33" s="54"/>
      <c r="X33" s="54"/>
      <c r="Y33" s="54"/>
      <c r="Z33" s="54"/>
      <c r="AA33" s="54"/>
      <c r="AB33" s="54"/>
      <c r="AC33" s="54"/>
      <c r="AD33" s="54"/>
      <c r="AE33" s="54">
        <v>2820</v>
      </c>
      <c r="AF33" s="54"/>
      <c r="AG33" s="54"/>
      <c r="AH33" s="54"/>
      <c r="AI33" s="54"/>
      <c r="AJ33" s="54"/>
      <c r="AK33" s="54">
        <f t="shared" si="0"/>
        <v>2820</v>
      </c>
      <c r="AL33" s="51"/>
      <c r="AM33" s="51"/>
    </row>
    <row r="34" spans="1:39" s="50" customFormat="1" x14ac:dyDescent="0.25">
      <c r="A34" s="48">
        <v>41</v>
      </c>
      <c r="B34" s="49">
        <v>42996</v>
      </c>
      <c r="C34" s="49">
        <v>42996</v>
      </c>
      <c r="D34" s="48">
        <v>105</v>
      </c>
      <c r="E34" s="48" t="s">
        <v>223</v>
      </c>
      <c r="F34" s="55" t="s">
        <v>232</v>
      </c>
      <c r="G34" s="71"/>
      <c r="H34" s="71">
        <v>159.88</v>
      </c>
      <c r="I34" s="52" t="s">
        <v>233</v>
      </c>
      <c r="L34" s="53"/>
      <c r="M34" s="53"/>
      <c r="N34" s="53"/>
      <c r="O34" s="53"/>
      <c r="P34" s="53"/>
      <c r="Q34" s="53"/>
      <c r="R34" s="54"/>
      <c r="S34" s="54">
        <v>159.88</v>
      </c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>
        <f t="shared" si="0"/>
        <v>159.88</v>
      </c>
      <c r="AL34" s="51"/>
      <c r="AM34" s="51"/>
    </row>
    <row r="35" spans="1:39" s="50" customFormat="1" x14ac:dyDescent="0.25">
      <c r="A35" s="48">
        <v>42</v>
      </c>
      <c r="B35" s="49">
        <v>43003</v>
      </c>
      <c r="C35" s="49">
        <v>43003</v>
      </c>
      <c r="D35" s="48">
        <v>105</v>
      </c>
      <c r="E35" s="48" t="s">
        <v>223</v>
      </c>
      <c r="F35" s="55" t="s">
        <v>232</v>
      </c>
      <c r="G35" s="71"/>
      <c r="H35" s="71">
        <v>515.66</v>
      </c>
      <c r="I35" s="52" t="s">
        <v>234</v>
      </c>
      <c r="L35" s="53"/>
      <c r="M35" s="53"/>
      <c r="N35" s="53"/>
      <c r="O35" s="53"/>
      <c r="P35" s="53"/>
      <c r="Q35" s="53"/>
      <c r="R35" s="54">
        <v>515.66</v>
      </c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>
        <f t="shared" si="0"/>
        <v>515.66</v>
      </c>
      <c r="AL35" s="51"/>
      <c r="AM35" s="51"/>
    </row>
    <row r="36" spans="1:39" s="50" customFormat="1" x14ac:dyDescent="0.25">
      <c r="A36" s="48">
        <v>43</v>
      </c>
      <c r="B36" s="49">
        <v>43007</v>
      </c>
      <c r="C36" s="49">
        <v>43007</v>
      </c>
      <c r="D36" s="48">
        <v>70</v>
      </c>
      <c r="E36" s="48" t="s">
        <v>222</v>
      </c>
      <c r="G36" s="71">
        <v>0.28999999999999998</v>
      </c>
      <c r="H36" s="71"/>
      <c r="I36" s="52" t="s">
        <v>228</v>
      </c>
      <c r="L36" s="53"/>
      <c r="M36" s="53">
        <v>0.28999999999999998</v>
      </c>
      <c r="N36" s="53"/>
      <c r="O36" s="53"/>
      <c r="P36" s="56"/>
      <c r="Q36" s="56"/>
      <c r="R36" s="54"/>
      <c r="S36" s="54"/>
      <c r="T36" s="54"/>
      <c r="U36" s="57"/>
      <c r="V36" s="54"/>
      <c r="W36" s="54"/>
      <c r="X36" s="57"/>
      <c r="Y36" s="54"/>
      <c r="Z36" s="54"/>
      <c r="AA36" s="54"/>
      <c r="AB36" s="54"/>
      <c r="AC36" s="54"/>
      <c r="AD36" s="57"/>
      <c r="AE36" s="57"/>
      <c r="AF36" s="57"/>
      <c r="AG36" s="57"/>
      <c r="AH36" s="57"/>
      <c r="AI36" s="54"/>
      <c r="AJ36" s="54"/>
      <c r="AK36" s="54">
        <f t="shared" si="0"/>
        <v>0</v>
      </c>
      <c r="AL36" s="51"/>
      <c r="AM36" s="51"/>
    </row>
    <row r="37" spans="1:39" s="50" customFormat="1" x14ac:dyDescent="0.25">
      <c r="A37" s="48">
        <v>44</v>
      </c>
      <c r="B37" s="49">
        <v>43013</v>
      </c>
      <c r="C37" s="49">
        <v>43018</v>
      </c>
      <c r="D37" s="48">
        <v>106</v>
      </c>
      <c r="E37" s="48" t="s">
        <v>223</v>
      </c>
      <c r="F37" s="55">
        <v>270</v>
      </c>
      <c r="G37" s="71"/>
      <c r="H37" s="71">
        <v>96.81</v>
      </c>
      <c r="I37" s="55" t="s">
        <v>235</v>
      </c>
      <c r="J37" s="55" t="s">
        <v>225</v>
      </c>
      <c r="K37" s="51"/>
      <c r="L37" s="53"/>
      <c r="M37" s="53"/>
      <c r="N37" s="53"/>
      <c r="O37" s="53"/>
      <c r="P37" s="53"/>
      <c r="Q37" s="53"/>
      <c r="R37" s="54"/>
      <c r="S37" s="54"/>
      <c r="T37" s="54"/>
      <c r="U37" s="54"/>
      <c r="V37" s="57"/>
      <c r="W37" s="54">
        <v>13.5</v>
      </c>
      <c r="X37" s="54">
        <v>4.9000000000000004</v>
      </c>
      <c r="Y37" s="54">
        <v>14.05</v>
      </c>
      <c r="Z37" s="54">
        <v>35.86</v>
      </c>
      <c r="AA37" s="54">
        <v>0</v>
      </c>
      <c r="AB37" s="54">
        <v>28.5</v>
      </c>
      <c r="AC37" s="54">
        <v>0</v>
      </c>
      <c r="AD37" s="54"/>
      <c r="AE37" s="54"/>
      <c r="AF37" s="54"/>
      <c r="AG37" s="54"/>
      <c r="AH37" s="54"/>
      <c r="AI37" s="54"/>
      <c r="AJ37" s="54"/>
      <c r="AK37" s="54">
        <f t="shared" si="0"/>
        <v>96.81</v>
      </c>
      <c r="AL37" s="51"/>
      <c r="AM37" s="51"/>
    </row>
    <row r="38" spans="1:39" s="50" customFormat="1" x14ac:dyDescent="0.25">
      <c r="A38" s="48">
        <v>45</v>
      </c>
      <c r="B38" s="49">
        <v>43013</v>
      </c>
      <c r="C38" s="49">
        <v>43019</v>
      </c>
      <c r="D38" s="48">
        <v>106</v>
      </c>
      <c r="E38" s="48" t="s">
        <v>223</v>
      </c>
      <c r="F38" s="55">
        <v>271</v>
      </c>
      <c r="G38" s="71"/>
      <c r="H38" s="71">
        <v>286.98</v>
      </c>
      <c r="I38" s="55" t="s">
        <v>241</v>
      </c>
      <c r="J38" s="55" t="s">
        <v>225</v>
      </c>
      <c r="K38" s="51"/>
      <c r="L38" s="53"/>
      <c r="M38" s="53"/>
      <c r="N38" s="53"/>
      <c r="O38" s="53"/>
      <c r="P38" s="53"/>
      <c r="Q38" s="53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>
        <v>286.98</v>
      </c>
      <c r="AG38" s="54"/>
      <c r="AH38" s="54"/>
      <c r="AI38" s="54"/>
      <c r="AJ38" s="54"/>
      <c r="AK38" s="54">
        <f t="shared" si="0"/>
        <v>286.98</v>
      </c>
      <c r="AL38" s="51"/>
      <c r="AM38" s="51"/>
    </row>
    <row r="39" spans="1:39" s="50" customFormat="1" x14ac:dyDescent="0.25">
      <c r="A39" s="48">
        <v>48</v>
      </c>
      <c r="B39" s="49">
        <v>43024</v>
      </c>
      <c r="C39" s="49">
        <v>43024</v>
      </c>
      <c r="D39" s="48">
        <v>106</v>
      </c>
      <c r="E39" s="48" t="s">
        <v>223</v>
      </c>
      <c r="F39" s="55" t="s">
        <v>232</v>
      </c>
      <c r="G39" s="71"/>
      <c r="H39" s="71">
        <v>159.88</v>
      </c>
      <c r="I39" s="52" t="s">
        <v>233</v>
      </c>
      <c r="L39" s="53"/>
      <c r="M39" s="53"/>
      <c r="N39" s="53"/>
      <c r="O39" s="53"/>
      <c r="P39" s="53"/>
      <c r="Q39" s="53"/>
      <c r="R39" s="54"/>
      <c r="S39" s="54">
        <v>159.88</v>
      </c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>
        <f t="shared" si="0"/>
        <v>159.88</v>
      </c>
      <c r="AL39" s="51"/>
      <c r="AM39" s="51"/>
    </row>
    <row r="40" spans="1:39" s="50" customFormat="1" x14ac:dyDescent="0.25">
      <c r="A40" s="48">
        <v>49</v>
      </c>
      <c r="B40" s="49">
        <v>43033</v>
      </c>
      <c r="C40" s="49">
        <v>43033</v>
      </c>
      <c r="D40" s="48">
        <v>106</v>
      </c>
      <c r="E40" s="48" t="s">
        <v>223</v>
      </c>
      <c r="F40" s="55" t="s">
        <v>232</v>
      </c>
      <c r="G40" s="71"/>
      <c r="H40" s="71">
        <v>515.66</v>
      </c>
      <c r="I40" s="52" t="s">
        <v>234</v>
      </c>
      <c r="L40" s="53"/>
      <c r="M40" s="53"/>
      <c r="N40" s="53"/>
      <c r="O40" s="53"/>
      <c r="P40" s="56"/>
      <c r="Q40" s="56"/>
      <c r="R40" s="54">
        <v>515.66</v>
      </c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>
        <f t="shared" si="0"/>
        <v>515.66</v>
      </c>
      <c r="AL40" s="51"/>
      <c r="AM40" s="51"/>
    </row>
    <row r="41" spans="1:39" s="50" customFormat="1" x14ac:dyDescent="0.25">
      <c r="A41" s="48">
        <v>50</v>
      </c>
      <c r="B41" s="49">
        <v>43039</v>
      </c>
      <c r="C41" s="49">
        <v>43039</v>
      </c>
      <c r="D41" s="48">
        <v>71</v>
      </c>
      <c r="E41" s="48" t="s">
        <v>222</v>
      </c>
      <c r="G41" s="71">
        <v>0.3</v>
      </c>
      <c r="H41" s="71"/>
      <c r="I41" s="52" t="s">
        <v>228</v>
      </c>
      <c r="L41" s="53"/>
      <c r="M41" s="53">
        <v>0.3</v>
      </c>
      <c r="N41" s="53"/>
      <c r="O41" s="53"/>
      <c r="P41" s="53"/>
      <c r="Q41" s="53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>
        <f t="shared" si="0"/>
        <v>0</v>
      </c>
      <c r="AL41" s="51"/>
      <c r="AM41" s="51"/>
    </row>
    <row r="42" spans="1:39" s="50" customFormat="1" x14ac:dyDescent="0.25">
      <c r="A42" s="48">
        <v>51</v>
      </c>
      <c r="B42" s="49">
        <v>43041</v>
      </c>
      <c r="C42" s="49">
        <v>43046</v>
      </c>
      <c r="D42" s="48">
        <v>107</v>
      </c>
      <c r="E42" s="48" t="s">
        <v>223</v>
      </c>
      <c r="F42" s="55">
        <v>272</v>
      </c>
      <c r="G42" s="71"/>
      <c r="H42" s="71">
        <v>132.83000000000001</v>
      </c>
      <c r="I42" s="55" t="s">
        <v>235</v>
      </c>
      <c r="J42" s="55" t="s">
        <v>225</v>
      </c>
      <c r="K42" s="51"/>
      <c r="L42" s="53"/>
      <c r="M42" s="53"/>
      <c r="N42" s="53"/>
      <c r="O42" s="53"/>
      <c r="P42" s="53"/>
      <c r="Q42" s="53"/>
      <c r="R42" s="54"/>
      <c r="S42" s="54"/>
      <c r="T42" s="54"/>
      <c r="U42" s="54"/>
      <c r="V42" s="57"/>
      <c r="W42" s="54">
        <v>9</v>
      </c>
      <c r="X42" s="54">
        <v>25.06</v>
      </c>
      <c r="Y42" s="54">
        <v>9.8000000000000007</v>
      </c>
      <c r="Z42" s="54">
        <v>60.47</v>
      </c>
      <c r="AA42" s="54">
        <v>0</v>
      </c>
      <c r="AB42" s="54">
        <v>28.5</v>
      </c>
      <c r="AC42" s="54">
        <v>0</v>
      </c>
      <c r="AD42" s="54"/>
      <c r="AE42" s="54"/>
      <c r="AF42" s="54"/>
      <c r="AG42" s="54"/>
      <c r="AH42" s="54"/>
      <c r="AI42" s="54"/>
      <c r="AJ42" s="54"/>
      <c r="AK42" s="54">
        <f t="shared" si="0"/>
        <v>132.82999999999998</v>
      </c>
      <c r="AL42" s="51"/>
      <c r="AM42" s="51"/>
    </row>
    <row r="43" spans="1:39" s="50" customFormat="1" x14ac:dyDescent="0.25">
      <c r="A43" s="48">
        <v>52</v>
      </c>
      <c r="B43" s="49">
        <v>43041</v>
      </c>
      <c r="C43" s="49">
        <v>43060</v>
      </c>
      <c r="D43" s="48">
        <v>107</v>
      </c>
      <c r="E43" s="48" t="s">
        <v>223</v>
      </c>
      <c r="F43" s="55">
        <v>273</v>
      </c>
      <c r="G43" s="71"/>
      <c r="H43" s="71">
        <v>121</v>
      </c>
      <c r="I43" s="55" t="s">
        <v>242</v>
      </c>
      <c r="J43" s="55" t="s">
        <v>225</v>
      </c>
      <c r="K43" s="51"/>
      <c r="L43" s="53"/>
      <c r="M43" s="53"/>
      <c r="N43" s="53"/>
      <c r="O43" s="53"/>
      <c r="P43" s="53"/>
      <c r="Q43" s="53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>
        <v>121</v>
      </c>
      <c r="AI43" s="54"/>
      <c r="AJ43" s="54"/>
      <c r="AK43" s="54">
        <f t="shared" si="0"/>
        <v>121</v>
      </c>
      <c r="AL43" s="51"/>
      <c r="AM43" s="51"/>
    </row>
    <row r="44" spans="1:39" s="50" customFormat="1" x14ac:dyDescent="0.25">
      <c r="A44" s="48">
        <v>53</v>
      </c>
      <c r="B44" s="49">
        <v>43041</v>
      </c>
      <c r="C44" s="49">
        <v>43053</v>
      </c>
      <c r="D44" s="48">
        <v>107</v>
      </c>
      <c r="E44" s="48" t="s">
        <v>223</v>
      </c>
      <c r="F44" s="55">
        <v>274</v>
      </c>
      <c r="G44" s="71"/>
      <c r="H44" s="71">
        <v>250</v>
      </c>
      <c r="I44" s="55" t="s">
        <v>243</v>
      </c>
      <c r="J44" s="55" t="s">
        <v>225</v>
      </c>
      <c r="K44" s="51"/>
      <c r="L44" s="53"/>
      <c r="M44" s="53"/>
      <c r="N44" s="53"/>
      <c r="O44" s="53"/>
      <c r="P44" s="56"/>
      <c r="Q44" s="56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>
        <v>250</v>
      </c>
      <c r="AJ44" s="54"/>
      <c r="AK44" s="54">
        <f t="shared" si="0"/>
        <v>250</v>
      </c>
      <c r="AL44" s="51"/>
      <c r="AM44" s="51"/>
    </row>
    <row r="45" spans="1:39" s="50" customFormat="1" x14ac:dyDescent="0.25">
      <c r="A45" s="48">
        <v>54</v>
      </c>
      <c r="B45" s="49">
        <v>43041</v>
      </c>
      <c r="C45" s="49">
        <v>43053</v>
      </c>
      <c r="D45" s="48">
        <v>107</v>
      </c>
      <c r="E45" s="48" t="s">
        <v>223</v>
      </c>
      <c r="F45" s="55">
        <v>275</v>
      </c>
      <c r="G45" s="71"/>
      <c r="H45" s="71">
        <v>190</v>
      </c>
      <c r="I45" s="55" t="s">
        <v>243</v>
      </c>
      <c r="J45" s="55" t="s">
        <v>225</v>
      </c>
      <c r="K45" s="51"/>
      <c r="L45" s="53"/>
      <c r="M45" s="53"/>
      <c r="N45" s="53"/>
      <c r="O45" s="53"/>
      <c r="P45" s="53"/>
      <c r="Q45" s="53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>
        <v>190</v>
      </c>
      <c r="AJ45" s="54"/>
      <c r="AK45" s="54">
        <f t="shared" si="0"/>
        <v>190</v>
      </c>
      <c r="AL45" s="51"/>
      <c r="AM45" s="51"/>
    </row>
    <row r="46" spans="1:39" s="50" customFormat="1" x14ac:dyDescent="0.25">
      <c r="A46" s="48">
        <v>57</v>
      </c>
      <c r="B46" s="49">
        <v>43051</v>
      </c>
      <c r="C46" s="49">
        <v>43056</v>
      </c>
      <c r="D46" s="48">
        <v>107</v>
      </c>
      <c r="E46" s="48" t="s">
        <v>223</v>
      </c>
      <c r="F46" s="55">
        <v>276</v>
      </c>
      <c r="G46" s="71"/>
      <c r="H46" s="71">
        <v>20</v>
      </c>
      <c r="I46" s="55" t="s">
        <v>244</v>
      </c>
      <c r="J46" s="55" t="s">
        <v>225</v>
      </c>
      <c r="K46" s="51"/>
      <c r="L46" s="53"/>
      <c r="M46" s="53"/>
      <c r="N46" s="53"/>
      <c r="O46" s="53"/>
      <c r="P46" s="53"/>
      <c r="Q46" s="53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>
        <v>20</v>
      </c>
      <c r="AK46" s="54">
        <f t="shared" si="0"/>
        <v>20</v>
      </c>
      <c r="AL46" s="51"/>
      <c r="AM46" s="51"/>
    </row>
    <row r="47" spans="1:39" s="50" customFormat="1" x14ac:dyDescent="0.25">
      <c r="A47" s="48">
        <v>58</v>
      </c>
      <c r="B47" s="49">
        <v>43055</v>
      </c>
      <c r="C47" s="49">
        <v>43055</v>
      </c>
      <c r="D47" s="48">
        <v>107</v>
      </c>
      <c r="E47" s="48" t="s">
        <v>223</v>
      </c>
      <c r="F47" s="55" t="s">
        <v>232</v>
      </c>
      <c r="G47" s="71"/>
      <c r="H47" s="71">
        <v>159.88</v>
      </c>
      <c r="I47" s="52" t="s">
        <v>233</v>
      </c>
      <c r="L47" s="53"/>
      <c r="M47" s="53"/>
      <c r="N47" s="53"/>
      <c r="O47" s="53"/>
      <c r="P47" s="56"/>
      <c r="Q47" s="56"/>
      <c r="R47" s="54"/>
      <c r="S47" s="54">
        <v>159.88</v>
      </c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>
        <f t="shared" si="0"/>
        <v>159.88</v>
      </c>
      <c r="AL47" s="51"/>
      <c r="AM47" s="51"/>
    </row>
    <row r="48" spans="1:39" s="50" customFormat="1" x14ac:dyDescent="0.25">
      <c r="A48" s="48">
        <v>59</v>
      </c>
      <c r="B48" s="49">
        <v>43066</v>
      </c>
      <c r="C48" s="49">
        <v>43066</v>
      </c>
      <c r="D48" s="48">
        <v>107</v>
      </c>
      <c r="E48" s="48" t="s">
        <v>223</v>
      </c>
      <c r="F48" s="55" t="s">
        <v>232</v>
      </c>
      <c r="G48" s="71"/>
      <c r="H48" s="71">
        <v>515.66</v>
      </c>
      <c r="I48" s="52" t="s">
        <v>234</v>
      </c>
      <c r="L48" s="53"/>
      <c r="M48" s="53"/>
      <c r="N48" s="53"/>
      <c r="O48" s="53"/>
      <c r="P48" s="53"/>
      <c r="Q48" s="53"/>
      <c r="R48" s="54">
        <v>515.66</v>
      </c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>
        <f t="shared" si="0"/>
        <v>515.66</v>
      </c>
      <c r="AL48" s="51"/>
      <c r="AM48" s="51"/>
    </row>
    <row r="49" spans="1:39" s="50" customFormat="1" x14ac:dyDescent="0.25">
      <c r="A49" s="48">
        <v>60</v>
      </c>
      <c r="B49" s="49">
        <v>43069</v>
      </c>
      <c r="C49" s="49">
        <v>43434</v>
      </c>
      <c r="D49" s="48">
        <v>72</v>
      </c>
      <c r="E49" s="48" t="s">
        <v>222</v>
      </c>
      <c r="G49" s="71">
        <v>1.1000000000000001</v>
      </c>
      <c r="H49" s="71"/>
      <c r="I49" s="52" t="s">
        <v>228</v>
      </c>
      <c r="L49" s="53"/>
      <c r="M49" s="53">
        <v>1.1000000000000001</v>
      </c>
      <c r="N49" s="53"/>
      <c r="O49" s="53"/>
      <c r="P49" s="53"/>
      <c r="Q49" s="53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>
        <f t="shared" si="0"/>
        <v>0</v>
      </c>
      <c r="AL49" s="51"/>
      <c r="AM49" s="51"/>
    </row>
    <row r="50" spans="1:39" s="50" customFormat="1" x14ac:dyDescent="0.25">
      <c r="A50" s="48">
        <v>61</v>
      </c>
      <c r="B50" s="49">
        <v>43075</v>
      </c>
      <c r="C50" s="49">
        <v>43080</v>
      </c>
      <c r="D50" s="48">
        <v>108</v>
      </c>
      <c r="E50" s="48" t="s">
        <v>223</v>
      </c>
      <c r="F50" s="55">
        <v>277</v>
      </c>
      <c r="G50" s="71"/>
      <c r="H50" s="71">
        <v>273.38</v>
      </c>
      <c r="I50" s="55" t="s">
        <v>245</v>
      </c>
      <c r="J50" s="55" t="s">
        <v>225</v>
      </c>
      <c r="K50" s="51"/>
      <c r="L50" s="53"/>
      <c r="M50" s="53"/>
      <c r="N50" s="53"/>
      <c r="O50" s="53"/>
      <c r="P50" s="56"/>
      <c r="Q50" s="53"/>
      <c r="R50" s="54"/>
      <c r="S50" s="54"/>
      <c r="T50" s="51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>
        <v>273.38</v>
      </c>
      <c r="AF50" s="54"/>
      <c r="AG50" s="54"/>
      <c r="AH50" s="54"/>
      <c r="AI50" s="54"/>
      <c r="AJ50" s="54"/>
      <c r="AK50" s="54">
        <f t="shared" si="0"/>
        <v>273.38</v>
      </c>
      <c r="AL50" s="51"/>
      <c r="AM50" s="51"/>
    </row>
    <row r="51" spans="1:39" s="50" customFormat="1" x14ac:dyDescent="0.25">
      <c r="A51" s="48">
        <v>62</v>
      </c>
      <c r="B51" s="49">
        <v>43087</v>
      </c>
      <c r="C51" s="49">
        <v>43087</v>
      </c>
      <c r="D51" s="48">
        <v>108</v>
      </c>
      <c r="E51" s="48" t="s">
        <v>223</v>
      </c>
      <c r="F51" s="55" t="s">
        <v>232</v>
      </c>
      <c r="G51" s="71"/>
      <c r="H51" s="71">
        <v>159.88</v>
      </c>
      <c r="I51" s="52" t="s">
        <v>233</v>
      </c>
      <c r="L51" s="53"/>
      <c r="M51" s="53"/>
      <c r="N51" s="53"/>
      <c r="O51" s="53"/>
      <c r="P51" s="53"/>
      <c r="Q51" s="53"/>
      <c r="R51" s="54"/>
      <c r="S51" s="54">
        <v>159.88</v>
      </c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>
        <f t="shared" si="0"/>
        <v>159.88</v>
      </c>
      <c r="AL51" s="51"/>
      <c r="AM51" s="51"/>
    </row>
    <row r="52" spans="1:39" s="50" customFormat="1" x14ac:dyDescent="0.25">
      <c r="A52" s="48">
        <v>63</v>
      </c>
      <c r="B52" s="49">
        <v>43096</v>
      </c>
      <c r="C52" s="49">
        <v>43096</v>
      </c>
      <c r="D52" s="48">
        <v>108</v>
      </c>
      <c r="E52" s="48" t="s">
        <v>223</v>
      </c>
      <c r="F52" s="55" t="s">
        <v>232</v>
      </c>
      <c r="G52" s="71"/>
      <c r="H52" s="71">
        <v>515.66</v>
      </c>
      <c r="I52" s="52" t="s">
        <v>234</v>
      </c>
      <c r="L52" s="53"/>
      <c r="M52" s="53"/>
      <c r="N52" s="53"/>
      <c r="O52" s="53"/>
      <c r="P52" s="56"/>
      <c r="Q52" s="56"/>
      <c r="R52" s="54">
        <v>515.66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>
        <f t="shared" si="0"/>
        <v>515.66</v>
      </c>
      <c r="AL52" s="51"/>
      <c r="AM52" s="51"/>
    </row>
    <row r="53" spans="1:39" s="50" customFormat="1" x14ac:dyDescent="0.25">
      <c r="A53" s="48">
        <v>64</v>
      </c>
      <c r="B53" s="49">
        <v>43098</v>
      </c>
      <c r="C53" s="49">
        <v>43098</v>
      </c>
      <c r="D53" s="48">
        <v>73</v>
      </c>
      <c r="E53" s="48" t="s">
        <v>222</v>
      </c>
      <c r="G53" s="71">
        <v>1.27</v>
      </c>
      <c r="H53" s="71"/>
      <c r="I53" s="52" t="s">
        <v>228</v>
      </c>
      <c r="L53" s="53"/>
      <c r="M53" s="53">
        <v>1.27</v>
      </c>
      <c r="N53" s="53"/>
      <c r="O53" s="53"/>
      <c r="P53" s="53"/>
      <c r="Q53" s="53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>
        <f t="shared" si="0"/>
        <v>0</v>
      </c>
      <c r="AL53" s="51"/>
      <c r="AM53" s="51"/>
    </row>
    <row r="54" spans="1:39" s="50" customFormat="1" x14ac:dyDescent="0.25">
      <c r="A54" s="48">
        <v>65</v>
      </c>
      <c r="B54" s="49">
        <v>43109</v>
      </c>
      <c r="C54" s="49">
        <v>43109</v>
      </c>
      <c r="D54" s="48">
        <v>109</v>
      </c>
      <c r="E54" s="48" t="s">
        <v>223</v>
      </c>
      <c r="F54" s="55" t="s">
        <v>246</v>
      </c>
      <c r="G54" s="71">
        <v>500</v>
      </c>
      <c r="H54" s="71"/>
      <c r="I54" s="52" t="s">
        <v>247</v>
      </c>
      <c r="L54" s="53"/>
      <c r="M54" s="53"/>
      <c r="N54" s="53">
        <v>500</v>
      </c>
      <c r="O54" s="53"/>
      <c r="P54" s="53"/>
      <c r="Q54" s="53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>
        <f t="shared" si="0"/>
        <v>0</v>
      </c>
      <c r="AL54" s="51"/>
      <c r="AM54" s="51"/>
    </row>
    <row r="55" spans="1:39" s="50" customFormat="1" x14ac:dyDescent="0.25">
      <c r="A55" s="48">
        <v>66</v>
      </c>
      <c r="B55" s="49">
        <v>43111</v>
      </c>
      <c r="C55" s="49">
        <v>43129</v>
      </c>
      <c r="D55" s="48">
        <v>109</v>
      </c>
      <c r="E55" s="48" t="s">
        <v>223</v>
      </c>
      <c r="F55" s="55">
        <v>278</v>
      </c>
      <c r="G55" s="71"/>
      <c r="H55" s="71">
        <v>254.46</v>
      </c>
      <c r="I55" s="55" t="s">
        <v>235</v>
      </c>
      <c r="J55" s="55" t="s">
        <v>225</v>
      </c>
      <c r="K55" s="51"/>
      <c r="L55" s="53"/>
      <c r="M55" s="53"/>
      <c r="N55" s="53"/>
      <c r="O55" s="53"/>
      <c r="P55" s="53"/>
      <c r="Q55" s="53"/>
      <c r="R55" s="54"/>
      <c r="S55" s="54"/>
      <c r="T55" s="54"/>
      <c r="U55" s="54"/>
      <c r="V55" s="57"/>
      <c r="W55" s="54">
        <v>22.5</v>
      </c>
      <c r="X55" s="54">
        <v>20.16</v>
      </c>
      <c r="Y55" s="54">
        <v>0</v>
      </c>
      <c r="Z55" s="54">
        <v>74.81</v>
      </c>
      <c r="AA55" s="54">
        <v>79.989999999999995</v>
      </c>
      <c r="AB55" s="54">
        <v>57</v>
      </c>
      <c r="AC55" s="54">
        <v>0</v>
      </c>
      <c r="AD55" s="54"/>
      <c r="AE55" s="54"/>
      <c r="AF55" s="54"/>
      <c r="AG55" s="54"/>
      <c r="AH55" s="54"/>
      <c r="AI55" s="54"/>
      <c r="AJ55" s="54"/>
      <c r="AK55" s="54">
        <f t="shared" si="0"/>
        <v>254.45999999999998</v>
      </c>
      <c r="AL55" s="51"/>
      <c r="AM55" s="51"/>
    </row>
    <row r="56" spans="1:39" s="50" customFormat="1" x14ac:dyDescent="0.25">
      <c r="A56" s="48">
        <v>67</v>
      </c>
      <c r="B56" s="49">
        <v>43116</v>
      </c>
      <c r="C56" s="49">
        <v>43116</v>
      </c>
      <c r="D56" s="48">
        <v>109</v>
      </c>
      <c r="E56" s="48" t="s">
        <v>223</v>
      </c>
      <c r="F56" s="55" t="s">
        <v>232</v>
      </c>
      <c r="G56" s="71"/>
      <c r="H56" s="71">
        <v>159.88</v>
      </c>
      <c r="I56" s="52" t="s">
        <v>233</v>
      </c>
      <c r="L56" s="53"/>
      <c r="M56" s="53"/>
      <c r="N56" s="53"/>
      <c r="O56" s="53"/>
      <c r="P56" s="53"/>
      <c r="Q56" s="53"/>
      <c r="R56" s="54"/>
      <c r="S56" s="54">
        <v>159.88</v>
      </c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>
        <f t="shared" si="0"/>
        <v>159.88</v>
      </c>
      <c r="AL56" s="51"/>
      <c r="AM56" s="51"/>
    </row>
    <row r="57" spans="1:39" s="50" customFormat="1" x14ac:dyDescent="0.25">
      <c r="A57" s="48">
        <v>68</v>
      </c>
      <c r="B57" s="49">
        <v>43125</v>
      </c>
      <c r="C57" s="49">
        <v>43125</v>
      </c>
      <c r="D57" s="48">
        <v>109</v>
      </c>
      <c r="E57" s="48" t="s">
        <v>223</v>
      </c>
      <c r="F57" s="55" t="s">
        <v>248</v>
      </c>
      <c r="G57" s="71"/>
      <c r="H57" s="71">
        <v>-50</v>
      </c>
      <c r="I57" s="52" t="s">
        <v>249</v>
      </c>
      <c r="L57" s="53"/>
      <c r="M57" s="53"/>
      <c r="N57" s="53"/>
      <c r="O57" s="53"/>
      <c r="P57" s="53"/>
      <c r="Q57" s="53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>
        <v>-50</v>
      </c>
      <c r="AJ57" s="54"/>
      <c r="AK57" s="54">
        <f t="shared" si="0"/>
        <v>-50</v>
      </c>
      <c r="AL57" s="51"/>
      <c r="AM57" s="51"/>
    </row>
    <row r="58" spans="1:39" s="50" customFormat="1" x14ac:dyDescent="0.25">
      <c r="A58" s="48">
        <v>69</v>
      </c>
      <c r="B58" s="49">
        <v>43125</v>
      </c>
      <c r="C58" s="49">
        <v>43125</v>
      </c>
      <c r="D58" s="48">
        <v>109</v>
      </c>
      <c r="E58" s="48" t="s">
        <v>223</v>
      </c>
      <c r="F58" s="55" t="s">
        <v>232</v>
      </c>
      <c r="G58" s="71"/>
      <c r="H58" s="71">
        <v>515.66</v>
      </c>
      <c r="I58" s="52" t="s">
        <v>234</v>
      </c>
      <c r="L58" s="53"/>
      <c r="M58" s="53"/>
      <c r="N58" s="53"/>
      <c r="O58" s="53"/>
      <c r="P58" s="53"/>
      <c r="Q58" s="53"/>
      <c r="R58" s="54">
        <v>515.66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>
        <f t="shared" si="0"/>
        <v>515.66</v>
      </c>
      <c r="AL58" s="51"/>
      <c r="AM58" s="51"/>
    </row>
    <row r="59" spans="1:39" s="50" customFormat="1" x14ac:dyDescent="0.25">
      <c r="A59" s="48">
        <v>72</v>
      </c>
      <c r="B59" s="49">
        <v>43131</v>
      </c>
      <c r="C59" s="49">
        <v>43131</v>
      </c>
      <c r="D59" s="48">
        <v>74</v>
      </c>
      <c r="E59" s="48" t="s">
        <v>222</v>
      </c>
      <c r="G59" s="71">
        <v>1.43</v>
      </c>
      <c r="H59" s="71"/>
      <c r="I59" s="52" t="s">
        <v>228</v>
      </c>
      <c r="L59" s="53"/>
      <c r="M59" s="53">
        <v>1.43</v>
      </c>
      <c r="N59" s="53"/>
      <c r="O59" s="53"/>
      <c r="P59" s="53"/>
      <c r="Q59" s="53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>
        <f t="shared" si="0"/>
        <v>0</v>
      </c>
      <c r="AL59" s="51"/>
      <c r="AM59" s="51"/>
    </row>
    <row r="60" spans="1:39" s="50" customFormat="1" x14ac:dyDescent="0.25">
      <c r="A60" s="48">
        <v>73</v>
      </c>
      <c r="B60" s="49">
        <v>43132</v>
      </c>
      <c r="C60" s="49">
        <v>43137</v>
      </c>
      <c r="D60" s="48">
        <v>110</v>
      </c>
      <c r="E60" s="48" t="s">
        <v>223</v>
      </c>
      <c r="F60" s="55">
        <v>279</v>
      </c>
      <c r="G60" s="71"/>
      <c r="H60" s="71">
        <v>184.45</v>
      </c>
      <c r="I60" s="55" t="s">
        <v>235</v>
      </c>
      <c r="J60" s="55" t="s">
        <v>225</v>
      </c>
      <c r="K60" s="51"/>
      <c r="L60" s="53"/>
      <c r="M60" s="53"/>
      <c r="N60" s="53"/>
      <c r="O60" s="53"/>
      <c r="P60" s="53"/>
      <c r="Q60" s="53"/>
      <c r="R60" s="54"/>
      <c r="S60" s="54"/>
      <c r="T60" s="54"/>
      <c r="U60" s="54"/>
      <c r="V60" s="57"/>
      <c r="W60" s="54">
        <v>9</v>
      </c>
      <c r="X60" s="54">
        <v>23.41</v>
      </c>
      <c r="Y60" s="54">
        <v>87.68</v>
      </c>
      <c r="Z60" s="54">
        <v>35.86</v>
      </c>
      <c r="AA60" s="54">
        <v>0</v>
      </c>
      <c r="AB60" s="54">
        <v>28.5</v>
      </c>
      <c r="AC60" s="54">
        <v>0</v>
      </c>
      <c r="AD60" s="54"/>
      <c r="AE60" s="54"/>
      <c r="AF60" s="54"/>
      <c r="AG60" s="54"/>
      <c r="AH60" s="54"/>
      <c r="AI60" s="54"/>
      <c r="AJ60" s="54"/>
      <c r="AK60" s="54">
        <f t="shared" si="0"/>
        <v>184.45</v>
      </c>
      <c r="AL60" s="51"/>
      <c r="AM60" s="51"/>
    </row>
    <row r="61" spans="1:39" s="50" customFormat="1" x14ac:dyDescent="0.25">
      <c r="A61" s="48">
        <v>74</v>
      </c>
      <c r="B61" s="49">
        <v>43132</v>
      </c>
      <c r="C61" s="49">
        <v>43159</v>
      </c>
      <c r="D61" s="48">
        <v>110</v>
      </c>
      <c r="E61" s="48" t="s">
        <v>223</v>
      </c>
      <c r="F61" s="55">
        <v>280</v>
      </c>
      <c r="G61" s="71"/>
      <c r="H61" s="71">
        <v>164.7</v>
      </c>
      <c r="I61" s="55" t="s">
        <v>250</v>
      </c>
      <c r="J61" s="55" t="s">
        <v>225</v>
      </c>
      <c r="K61" s="51"/>
      <c r="L61" s="53"/>
      <c r="M61" s="53"/>
      <c r="N61" s="53"/>
      <c r="O61" s="53"/>
      <c r="P61" s="53"/>
      <c r="Q61" s="53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>
        <v>164.7</v>
      </c>
      <c r="AJ61" s="54"/>
      <c r="AK61" s="54">
        <f t="shared" si="0"/>
        <v>164.7</v>
      </c>
      <c r="AL61" s="51"/>
      <c r="AM61" s="51"/>
    </row>
    <row r="62" spans="1:39" s="50" customFormat="1" x14ac:dyDescent="0.25">
      <c r="A62" s="48">
        <v>77</v>
      </c>
      <c r="B62" s="49">
        <v>43147</v>
      </c>
      <c r="C62" s="49">
        <v>43147</v>
      </c>
      <c r="D62" s="48">
        <v>110</v>
      </c>
      <c r="E62" s="48" t="s">
        <v>223</v>
      </c>
      <c r="F62" s="55" t="s">
        <v>232</v>
      </c>
      <c r="G62" s="71"/>
      <c r="H62" s="71">
        <v>159.88</v>
      </c>
      <c r="I62" s="52" t="s">
        <v>233</v>
      </c>
      <c r="L62" s="53"/>
      <c r="M62" s="53"/>
      <c r="N62" s="53"/>
      <c r="O62" s="53"/>
      <c r="P62" s="53"/>
      <c r="Q62" s="53"/>
      <c r="R62" s="54"/>
      <c r="S62" s="54">
        <v>159.88</v>
      </c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>
        <f t="shared" si="0"/>
        <v>159.88</v>
      </c>
      <c r="AL62" s="51"/>
      <c r="AM62" s="51"/>
    </row>
    <row r="63" spans="1:39" s="50" customFormat="1" x14ac:dyDescent="0.25">
      <c r="A63" s="48">
        <v>78</v>
      </c>
      <c r="B63" s="49">
        <v>43157</v>
      </c>
      <c r="C63" s="49">
        <v>43157</v>
      </c>
      <c r="D63" s="48">
        <v>110</v>
      </c>
      <c r="E63" s="48" t="s">
        <v>223</v>
      </c>
      <c r="F63" s="55" t="s">
        <v>232</v>
      </c>
      <c r="G63" s="71"/>
      <c r="H63" s="71">
        <v>515.66</v>
      </c>
      <c r="I63" s="52" t="s">
        <v>234</v>
      </c>
      <c r="L63" s="53"/>
      <c r="M63" s="53"/>
      <c r="N63" s="53"/>
      <c r="O63" s="53"/>
      <c r="P63" s="53"/>
      <c r="Q63" s="53"/>
      <c r="R63" s="54">
        <v>515.66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>
        <f t="shared" si="0"/>
        <v>515.66</v>
      </c>
      <c r="AL63" s="51"/>
      <c r="AM63" s="51"/>
    </row>
    <row r="64" spans="1:39" s="50" customFormat="1" x14ac:dyDescent="0.25">
      <c r="A64" s="48">
        <v>79</v>
      </c>
      <c r="B64" s="49">
        <v>43159</v>
      </c>
      <c r="C64" s="49">
        <v>43159</v>
      </c>
      <c r="D64" s="48">
        <v>75</v>
      </c>
      <c r="E64" s="48" t="s">
        <v>222</v>
      </c>
      <c r="G64" s="71">
        <v>1.1299999999999999</v>
      </c>
      <c r="H64" s="71"/>
      <c r="I64" s="52" t="s">
        <v>228</v>
      </c>
      <c r="L64" s="53"/>
      <c r="M64" s="53">
        <v>1.1299999999999999</v>
      </c>
      <c r="N64" s="53"/>
      <c r="O64" s="53"/>
      <c r="P64" s="53"/>
      <c r="Q64" s="53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>
        <f t="shared" si="0"/>
        <v>0</v>
      </c>
      <c r="AL64" s="51"/>
      <c r="AM64" s="51"/>
    </row>
    <row r="65" spans="1:40" s="50" customFormat="1" x14ac:dyDescent="0.25">
      <c r="A65" s="48">
        <v>80</v>
      </c>
      <c r="B65" s="49">
        <v>43160</v>
      </c>
      <c r="C65" s="49">
        <v>43165</v>
      </c>
      <c r="D65" s="48">
        <v>111</v>
      </c>
      <c r="E65" s="48" t="s">
        <v>223</v>
      </c>
      <c r="F65" s="55">
        <v>281</v>
      </c>
      <c r="G65" s="71"/>
      <c r="H65" s="71">
        <v>106.33</v>
      </c>
      <c r="I65" s="55" t="s">
        <v>235</v>
      </c>
      <c r="J65" s="55" t="s">
        <v>225</v>
      </c>
      <c r="K65" s="51"/>
      <c r="L65" s="53"/>
      <c r="M65" s="53"/>
      <c r="N65" s="53"/>
      <c r="O65" s="53"/>
      <c r="P65" s="56"/>
      <c r="Q65" s="56"/>
      <c r="R65" s="54"/>
      <c r="S65" s="54"/>
      <c r="T65" s="54"/>
      <c r="U65" s="54"/>
      <c r="V65" s="57"/>
      <c r="W65" s="54">
        <v>9</v>
      </c>
      <c r="X65" s="54">
        <v>23.41</v>
      </c>
      <c r="Y65" s="54">
        <v>6</v>
      </c>
      <c r="Z65" s="54">
        <v>39.42</v>
      </c>
      <c r="AA65" s="54">
        <v>0</v>
      </c>
      <c r="AB65" s="54">
        <v>28.5</v>
      </c>
      <c r="AC65" s="54">
        <v>0</v>
      </c>
      <c r="AD65" s="54"/>
      <c r="AE65" s="54"/>
      <c r="AF65" s="54"/>
      <c r="AG65" s="54"/>
      <c r="AH65" s="54"/>
      <c r="AI65" s="54"/>
      <c r="AJ65" s="54"/>
      <c r="AK65" s="54">
        <f t="shared" si="0"/>
        <v>106.33</v>
      </c>
      <c r="AL65" s="51"/>
      <c r="AM65" s="51"/>
    </row>
    <row r="66" spans="1:40" s="50" customFormat="1" x14ac:dyDescent="0.25">
      <c r="A66" s="48">
        <v>83</v>
      </c>
      <c r="B66" s="49">
        <v>43175</v>
      </c>
      <c r="C66" s="49">
        <v>43175</v>
      </c>
      <c r="D66" s="48">
        <v>111</v>
      </c>
      <c r="E66" s="48" t="s">
        <v>223</v>
      </c>
      <c r="F66" s="55" t="s">
        <v>232</v>
      </c>
      <c r="G66" s="71"/>
      <c r="H66" s="71">
        <v>159.88</v>
      </c>
      <c r="I66" s="52" t="s">
        <v>233</v>
      </c>
      <c r="L66" s="53"/>
      <c r="M66" s="53"/>
      <c r="N66" s="53"/>
      <c r="O66" s="53"/>
      <c r="P66" s="53"/>
      <c r="Q66" s="53"/>
      <c r="R66" s="54"/>
      <c r="S66" s="54">
        <v>159.88</v>
      </c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>
        <f t="shared" si="0"/>
        <v>159.88</v>
      </c>
      <c r="AL66" s="51"/>
      <c r="AM66" s="51"/>
    </row>
    <row r="67" spans="1:40" s="50" customFormat="1" x14ac:dyDescent="0.25">
      <c r="A67" s="48">
        <v>84</v>
      </c>
      <c r="B67" s="49">
        <v>43185</v>
      </c>
      <c r="C67" s="49">
        <v>43185</v>
      </c>
      <c r="D67" s="48">
        <v>111</v>
      </c>
      <c r="E67" s="48" t="s">
        <v>223</v>
      </c>
      <c r="F67" s="55" t="s">
        <v>232</v>
      </c>
      <c r="G67" s="71"/>
      <c r="H67" s="71">
        <v>515.66</v>
      </c>
      <c r="I67" s="52" t="s">
        <v>234</v>
      </c>
      <c r="L67" s="53"/>
      <c r="M67" s="53"/>
      <c r="N67" s="53"/>
      <c r="O67" s="53"/>
      <c r="P67" s="53"/>
      <c r="Q67" s="53"/>
      <c r="R67" s="54">
        <v>515.66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>
        <f t="shared" si="0"/>
        <v>515.66</v>
      </c>
      <c r="AL67" s="51"/>
      <c r="AM67" s="51"/>
    </row>
    <row r="68" spans="1:40" s="50" customFormat="1" x14ac:dyDescent="0.25">
      <c r="A68" s="48">
        <v>85</v>
      </c>
      <c r="B68" s="49">
        <v>43188</v>
      </c>
      <c r="C68" s="49">
        <v>43188</v>
      </c>
      <c r="D68" s="48">
        <v>76</v>
      </c>
      <c r="E68" s="48" t="s">
        <v>222</v>
      </c>
      <c r="G68" s="71">
        <v>1.1299999999999999</v>
      </c>
      <c r="H68" s="71"/>
      <c r="I68" s="52" t="s">
        <v>228</v>
      </c>
      <c r="L68" s="53"/>
      <c r="M68" s="53">
        <v>1.1299999999999999</v>
      </c>
      <c r="N68" s="53"/>
      <c r="O68" s="53"/>
      <c r="P68" s="53"/>
      <c r="Q68" s="53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>
        <f t="shared" si="0"/>
        <v>0</v>
      </c>
      <c r="AL68" s="51"/>
      <c r="AM68" s="51"/>
    </row>
    <row r="69" spans="1:40" s="50" customFormat="1" ht="22.5" customHeight="1" thickBot="1" x14ac:dyDescent="0.3">
      <c r="A69" s="58"/>
      <c r="B69" s="59"/>
      <c r="C69" s="59"/>
      <c r="D69" s="59"/>
      <c r="E69" s="59"/>
      <c r="F69" s="59"/>
      <c r="G69" s="72">
        <f>SUM(G6:G68)</f>
        <v>22165.450000000004</v>
      </c>
      <c r="H69" s="73">
        <f>SUM(H6:H68)</f>
        <v>15853.989999999993</v>
      </c>
      <c r="I69" s="59"/>
      <c r="J69" s="59"/>
      <c r="L69" s="60">
        <f>SUM(L6:L68)</f>
        <v>12000</v>
      </c>
      <c r="M69" s="60">
        <f t="shared" ref="M69:AJ69" si="1">SUM(M6:M68)</f>
        <v>8.16</v>
      </c>
      <c r="N69" s="60">
        <f t="shared" si="1"/>
        <v>923.72</v>
      </c>
      <c r="O69" s="60">
        <f t="shared" si="1"/>
        <v>9233.57</v>
      </c>
      <c r="P69" s="60">
        <f t="shared" si="1"/>
        <v>0</v>
      </c>
      <c r="Q69" s="62">
        <f>SUM(L69:P69)</f>
        <v>22165.449999999997</v>
      </c>
      <c r="R69" s="61">
        <f t="shared" si="1"/>
        <v>6187.9199999999992</v>
      </c>
      <c r="S69" s="61">
        <f t="shared" si="1"/>
        <v>1758.6800000000003</v>
      </c>
      <c r="T69" s="61">
        <f t="shared" si="1"/>
        <v>0</v>
      </c>
      <c r="U69" s="61">
        <f t="shared" si="1"/>
        <v>0</v>
      </c>
      <c r="V69" s="61">
        <f t="shared" si="1"/>
        <v>179</v>
      </c>
      <c r="W69" s="61">
        <f t="shared" si="1"/>
        <v>148.94999999999999</v>
      </c>
      <c r="X69" s="61">
        <f t="shared" si="1"/>
        <v>248.20000000000002</v>
      </c>
      <c r="Y69" s="61">
        <f t="shared" si="1"/>
        <v>340.64000000000004</v>
      </c>
      <c r="Z69" s="61">
        <f t="shared" si="1"/>
        <v>463.25</v>
      </c>
      <c r="AA69" s="61">
        <f t="shared" si="1"/>
        <v>79.989999999999995</v>
      </c>
      <c r="AB69" s="61">
        <f t="shared" si="1"/>
        <v>339.5</v>
      </c>
      <c r="AC69" s="61">
        <f t="shared" si="1"/>
        <v>34.93</v>
      </c>
      <c r="AD69" s="61">
        <f t="shared" si="1"/>
        <v>0</v>
      </c>
      <c r="AE69" s="61">
        <f t="shared" si="1"/>
        <v>3093.38</v>
      </c>
      <c r="AF69" s="61">
        <f t="shared" si="1"/>
        <v>286.98</v>
      </c>
      <c r="AG69" s="61">
        <f t="shared" si="1"/>
        <v>240</v>
      </c>
      <c r="AH69" s="61">
        <f t="shared" si="1"/>
        <v>512.87</v>
      </c>
      <c r="AI69" s="61">
        <f t="shared" si="1"/>
        <v>1919.7</v>
      </c>
      <c r="AJ69" s="61">
        <f t="shared" si="1"/>
        <v>20</v>
      </c>
      <c r="AK69" s="61">
        <f t="shared" si="0"/>
        <v>15853.99</v>
      </c>
      <c r="AL69" s="51"/>
      <c r="AM69" s="51">
        <f>SUM(AK6:AK68)</f>
        <v>15853.989999999993</v>
      </c>
    </row>
    <row r="70" spans="1:40" s="50" customFormat="1" ht="12.6" thickTop="1" x14ac:dyDescent="0.25">
      <c r="A70" s="48"/>
      <c r="G70" s="71">
        <f>G69+G5-H69</f>
        <v>30454.37000000001</v>
      </c>
      <c r="H70" s="7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</row>
    <row r="71" spans="1:40" s="50" customFormat="1" x14ac:dyDescent="0.25">
      <c r="A71" s="48"/>
      <c r="B71" s="55" t="s">
        <v>251</v>
      </c>
      <c r="G71" s="71"/>
      <c r="H71" s="7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</row>
    <row r="72" spans="1:40" s="50" customFormat="1" x14ac:dyDescent="0.25">
      <c r="A72" s="48"/>
      <c r="G72" s="71"/>
      <c r="H72" s="7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</row>
    <row r="73" spans="1:40" s="50" customFormat="1" x14ac:dyDescent="0.25">
      <c r="A73" s="48">
        <v>9</v>
      </c>
      <c r="B73" s="49">
        <v>42836</v>
      </c>
      <c r="C73" s="49">
        <v>42836</v>
      </c>
      <c r="D73" s="48">
        <v>100</v>
      </c>
      <c r="E73" s="48" t="s">
        <v>223</v>
      </c>
      <c r="F73" s="55" t="s">
        <v>183</v>
      </c>
      <c r="G73" s="71">
        <v>1000</v>
      </c>
      <c r="H73" s="71"/>
      <c r="I73" s="55" t="s">
        <v>252</v>
      </c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</row>
    <row r="74" spans="1:40" s="50" customFormat="1" x14ac:dyDescent="0.25">
      <c r="A74" s="48">
        <v>10</v>
      </c>
      <c r="B74" s="49">
        <v>42836</v>
      </c>
      <c r="C74" s="49">
        <v>42836</v>
      </c>
      <c r="D74" s="48">
        <v>65</v>
      </c>
      <c r="E74" s="48" t="s">
        <v>222</v>
      </c>
      <c r="G74" s="71"/>
      <c r="H74" s="71">
        <v>1000</v>
      </c>
      <c r="I74" s="52" t="s">
        <v>253</v>
      </c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</row>
    <row r="75" spans="1:40" s="50" customFormat="1" x14ac:dyDescent="0.25">
      <c r="A75" s="48">
        <v>22</v>
      </c>
      <c r="B75" s="49">
        <v>42909</v>
      </c>
      <c r="C75" s="49">
        <v>42909</v>
      </c>
      <c r="D75" s="48">
        <v>102</v>
      </c>
      <c r="E75" s="48" t="s">
        <v>223</v>
      </c>
      <c r="F75" s="55" t="s">
        <v>183</v>
      </c>
      <c r="G75" s="71">
        <v>2000</v>
      </c>
      <c r="H75" s="71"/>
      <c r="I75" s="55" t="s">
        <v>252</v>
      </c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</row>
    <row r="76" spans="1:40" s="50" customFormat="1" ht="13.8" x14ac:dyDescent="0.3">
      <c r="A76" s="48">
        <v>23</v>
      </c>
      <c r="B76" s="49">
        <v>42909</v>
      </c>
      <c r="C76" s="49">
        <v>42909</v>
      </c>
      <c r="D76" s="48">
        <v>67</v>
      </c>
      <c r="E76" s="48" t="s">
        <v>222</v>
      </c>
      <c r="G76" s="71"/>
      <c r="H76" s="71">
        <v>2000</v>
      </c>
      <c r="I76" s="52" t="s">
        <v>253</v>
      </c>
      <c r="L76" s="51"/>
      <c r="M76" s="63">
        <v>24142.91</v>
      </c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</row>
    <row r="77" spans="1:40" s="50" customFormat="1" x14ac:dyDescent="0.25">
      <c r="A77" s="48">
        <v>29</v>
      </c>
      <c r="B77" s="49">
        <v>42933</v>
      </c>
      <c r="C77" s="49">
        <v>42933</v>
      </c>
      <c r="D77" s="48">
        <v>103</v>
      </c>
      <c r="E77" s="48" t="s">
        <v>223</v>
      </c>
      <c r="F77" s="55" t="s">
        <v>183</v>
      </c>
      <c r="G77" s="71">
        <v>1000</v>
      </c>
      <c r="H77" s="71"/>
      <c r="I77" s="55" t="s">
        <v>252</v>
      </c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</row>
    <row r="78" spans="1:40" s="50" customFormat="1" x14ac:dyDescent="0.25">
      <c r="A78" s="48">
        <v>30</v>
      </c>
      <c r="B78" s="49">
        <v>42933</v>
      </c>
      <c r="C78" s="49">
        <v>42933</v>
      </c>
      <c r="D78" s="48">
        <v>68</v>
      </c>
      <c r="E78" s="48" t="s">
        <v>222</v>
      </c>
      <c r="G78" s="71"/>
      <c r="H78" s="71">
        <v>1000</v>
      </c>
      <c r="I78" s="52" t="s">
        <v>253</v>
      </c>
      <c r="L78" s="51"/>
      <c r="M78" s="51"/>
      <c r="N78" s="51"/>
      <c r="O78" s="51"/>
      <c r="P78" s="52"/>
      <c r="Q78" s="52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</row>
    <row r="79" spans="1:40" s="50" customFormat="1" x14ac:dyDescent="0.25">
      <c r="A79" s="48">
        <v>39</v>
      </c>
      <c r="B79" s="49">
        <v>42993</v>
      </c>
      <c r="C79" s="49">
        <v>42993</v>
      </c>
      <c r="D79" s="48">
        <v>105</v>
      </c>
      <c r="E79" s="48" t="s">
        <v>223</v>
      </c>
      <c r="F79" s="55" t="s">
        <v>183</v>
      </c>
      <c r="G79" s="71">
        <v>3000</v>
      </c>
      <c r="H79" s="71"/>
      <c r="I79" s="55" t="s">
        <v>252</v>
      </c>
      <c r="L79" s="51"/>
      <c r="M79" s="51"/>
      <c r="N79" s="51"/>
      <c r="O79" s="51"/>
      <c r="P79" s="52"/>
      <c r="Q79" s="52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</row>
    <row r="80" spans="1:40" s="50" customFormat="1" x14ac:dyDescent="0.25">
      <c r="A80" s="48">
        <v>40</v>
      </c>
      <c r="B80" s="49">
        <v>42993</v>
      </c>
      <c r="C80" s="49">
        <v>42993</v>
      </c>
      <c r="D80" s="48">
        <v>70</v>
      </c>
      <c r="E80" s="48" t="s">
        <v>222</v>
      </c>
      <c r="G80" s="71"/>
      <c r="H80" s="71">
        <v>3000</v>
      </c>
      <c r="I80" s="52" t="s">
        <v>253</v>
      </c>
      <c r="L80" s="51"/>
      <c r="M80" s="51"/>
      <c r="N80" s="51"/>
      <c r="O80" s="51"/>
      <c r="P80" s="52"/>
      <c r="Q80" s="52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</row>
    <row r="81" spans="1:35" s="50" customFormat="1" x14ac:dyDescent="0.25">
      <c r="A81" s="48">
        <v>46</v>
      </c>
      <c r="B81" s="49">
        <v>43014</v>
      </c>
      <c r="C81" s="49">
        <v>43014</v>
      </c>
      <c r="D81" s="48">
        <v>106</v>
      </c>
      <c r="E81" s="48" t="s">
        <v>223</v>
      </c>
      <c r="F81" s="55" t="s">
        <v>183</v>
      </c>
      <c r="G81" s="71">
        <v>1000</v>
      </c>
      <c r="H81" s="71"/>
      <c r="I81" s="55" t="s">
        <v>252</v>
      </c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</row>
    <row r="82" spans="1:35" s="50" customFormat="1" x14ac:dyDescent="0.25">
      <c r="A82" s="48">
        <v>47</v>
      </c>
      <c r="B82" s="49">
        <v>43014</v>
      </c>
      <c r="C82" s="49">
        <v>43014</v>
      </c>
      <c r="D82" s="48">
        <v>71</v>
      </c>
      <c r="E82" s="48" t="s">
        <v>222</v>
      </c>
      <c r="G82" s="71"/>
      <c r="H82" s="71">
        <v>1000</v>
      </c>
      <c r="I82" s="52" t="s">
        <v>253</v>
      </c>
      <c r="L82" s="51"/>
      <c r="M82" s="51"/>
      <c r="N82" s="51"/>
      <c r="O82" s="51"/>
      <c r="P82" s="52"/>
      <c r="Q82" s="52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</row>
    <row r="83" spans="1:35" s="50" customFormat="1" x14ac:dyDescent="0.25">
      <c r="A83" s="48">
        <v>55</v>
      </c>
      <c r="B83" s="49">
        <v>43042</v>
      </c>
      <c r="C83" s="49">
        <v>43042</v>
      </c>
      <c r="D83" s="48">
        <v>106</v>
      </c>
      <c r="E83" s="48" t="s">
        <v>223</v>
      </c>
      <c r="F83" s="55" t="s">
        <v>183</v>
      </c>
      <c r="G83" s="71">
        <v>2500</v>
      </c>
      <c r="H83" s="71"/>
      <c r="I83" s="55" t="s">
        <v>252</v>
      </c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</row>
    <row r="84" spans="1:35" s="50" customFormat="1" x14ac:dyDescent="0.25">
      <c r="A84" s="48">
        <v>56</v>
      </c>
      <c r="B84" s="49">
        <v>43042</v>
      </c>
      <c r="C84" s="49">
        <v>43042</v>
      </c>
      <c r="D84" s="48">
        <v>71</v>
      </c>
      <c r="E84" s="48" t="s">
        <v>222</v>
      </c>
      <c r="G84" s="71"/>
      <c r="H84" s="71">
        <v>2500</v>
      </c>
      <c r="I84" s="52" t="s">
        <v>253</v>
      </c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</row>
    <row r="85" spans="1:35" s="50" customFormat="1" x14ac:dyDescent="0.25">
      <c r="A85" s="48">
        <v>70</v>
      </c>
      <c r="B85" s="49">
        <v>43125</v>
      </c>
      <c r="C85" s="49">
        <v>43125</v>
      </c>
      <c r="D85" s="48">
        <v>109</v>
      </c>
      <c r="E85" s="48" t="s">
        <v>223</v>
      </c>
      <c r="F85" s="55" t="s">
        <v>183</v>
      </c>
      <c r="G85" s="71">
        <v>1000</v>
      </c>
      <c r="H85" s="71"/>
      <c r="I85" s="55" t="s">
        <v>252</v>
      </c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</row>
    <row r="86" spans="1:35" s="50" customFormat="1" x14ac:dyDescent="0.25">
      <c r="A86" s="48">
        <v>71</v>
      </c>
      <c r="B86" s="49">
        <v>43125</v>
      </c>
      <c r="C86" s="49">
        <v>43125</v>
      </c>
      <c r="D86" s="48">
        <v>74</v>
      </c>
      <c r="E86" s="48" t="s">
        <v>222</v>
      </c>
      <c r="G86" s="71"/>
      <c r="H86" s="71">
        <v>1000</v>
      </c>
      <c r="I86" s="52" t="s">
        <v>253</v>
      </c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</row>
    <row r="87" spans="1:35" s="50" customFormat="1" x14ac:dyDescent="0.25">
      <c r="A87" s="48">
        <v>75</v>
      </c>
      <c r="B87" s="49">
        <v>43133</v>
      </c>
      <c r="C87" s="49">
        <v>43133</v>
      </c>
      <c r="D87" s="48">
        <v>109</v>
      </c>
      <c r="E87" s="48" t="s">
        <v>223</v>
      </c>
      <c r="F87" s="55" t="s">
        <v>183</v>
      </c>
      <c r="G87" s="71">
        <v>1500</v>
      </c>
      <c r="H87" s="71"/>
      <c r="I87" s="55" t="s">
        <v>252</v>
      </c>
      <c r="L87" s="51"/>
      <c r="M87" s="51"/>
      <c r="N87" s="51"/>
      <c r="O87" s="51"/>
      <c r="P87" s="52"/>
      <c r="Q87" s="52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</row>
    <row r="88" spans="1:35" s="50" customFormat="1" x14ac:dyDescent="0.25">
      <c r="A88" s="48">
        <v>76</v>
      </c>
      <c r="B88" s="49">
        <v>43133</v>
      </c>
      <c r="C88" s="49">
        <v>43133</v>
      </c>
      <c r="D88" s="48">
        <v>74</v>
      </c>
      <c r="E88" s="48" t="s">
        <v>222</v>
      </c>
      <c r="G88" s="71"/>
      <c r="H88" s="71">
        <v>1500</v>
      </c>
      <c r="I88" s="52" t="s">
        <v>253</v>
      </c>
      <c r="L88" s="51"/>
      <c r="M88" s="51"/>
      <c r="N88" s="51"/>
      <c r="O88" s="51"/>
      <c r="P88" s="52"/>
      <c r="Q88" s="52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</row>
    <row r="89" spans="1:35" s="50" customFormat="1" x14ac:dyDescent="0.25">
      <c r="A89" s="48">
        <v>81</v>
      </c>
      <c r="B89" s="49">
        <v>43161</v>
      </c>
      <c r="C89" s="49">
        <v>43161</v>
      </c>
      <c r="D89" s="48">
        <v>110</v>
      </c>
      <c r="E89" s="48" t="s">
        <v>223</v>
      </c>
      <c r="F89" s="55" t="s">
        <v>183</v>
      </c>
      <c r="G89" s="71">
        <v>1000</v>
      </c>
      <c r="H89" s="71"/>
      <c r="I89" s="55" t="s">
        <v>252</v>
      </c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</row>
    <row r="90" spans="1:35" s="50" customFormat="1" x14ac:dyDescent="0.25">
      <c r="A90" s="48">
        <v>82</v>
      </c>
      <c r="B90" s="49">
        <v>43161</v>
      </c>
      <c r="C90" s="49">
        <v>43161</v>
      </c>
      <c r="D90" s="48">
        <v>75</v>
      </c>
      <c r="E90" s="48" t="s">
        <v>222</v>
      </c>
      <c r="G90" s="71"/>
      <c r="H90" s="71">
        <v>1000</v>
      </c>
      <c r="I90" s="52" t="s">
        <v>253</v>
      </c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</row>
    <row r="91" spans="1:35" s="50" customFormat="1" x14ac:dyDescent="0.25">
      <c r="A91" s="48"/>
      <c r="G91" s="71">
        <f>SUM(G73:G90)</f>
        <v>14000</v>
      </c>
      <c r="H91" s="71">
        <f>SUM(H73:H90)</f>
        <v>14000</v>
      </c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</row>
    <row r="92" spans="1:35" s="50" customFormat="1" x14ac:dyDescent="0.25">
      <c r="A92" s="48"/>
      <c r="G92" s="71"/>
      <c r="H92" s="7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</row>
    <row r="94" spans="1:35" customFormat="1" ht="14.4" x14ac:dyDescent="0.3"/>
    <row r="95" spans="1:35" customFormat="1" ht="14.4" x14ac:dyDescent="0.3"/>
    <row r="96" spans="1:35" customFormat="1" ht="14.4" x14ac:dyDescent="0.3"/>
    <row r="97" customFormat="1" ht="14.4" x14ac:dyDescent="0.3"/>
    <row r="98" customFormat="1" ht="14.4" x14ac:dyDescent="0.3"/>
    <row r="99" customFormat="1" ht="14.4" x14ac:dyDescent="0.3"/>
    <row r="100" customFormat="1" ht="14.4" x14ac:dyDescent="0.3"/>
    <row r="101" customFormat="1" ht="14.4" x14ac:dyDescent="0.3"/>
    <row r="102" customFormat="1" ht="14.4" x14ac:dyDescent="0.3"/>
    <row r="103" customFormat="1" ht="14.4" x14ac:dyDescent="0.3"/>
    <row r="104" customFormat="1" ht="14.4" x14ac:dyDescent="0.3"/>
    <row r="105" customFormat="1" ht="14.4" x14ac:dyDescent="0.3"/>
    <row r="106" customFormat="1" ht="14.4" x14ac:dyDescent="0.3"/>
    <row r="107" customFormat="1" ht="14.4" x14ac:dyDescent="0.3"/>
    <row r="108" customFormat="1" ht="14.4" x14ac:dyDescent="0.3"/>
    <row r="109" customFormat="1" ht="14.4" x14ac:dyDescent="0.3"/>
    <row r="110" customFormat="1" ht="14.4" x14ac:dyDescent="0.3"/>
    <row r="111" customFormat="1" ht="14.4" x14ac:dyDescent="0.3"/>
    <row r="112" customFormat="1" ht="14.4" x14ac:dyDescent="0.3"/>
    <row r="113" customFormat="1" ht="14.4" x14ac:dyDescent="0.3"/>
    <row r="114" customFormat="1" ht="14.4" x14ac:dyDescent="0.3"/>
    <row r="115" customFormat="1" ht="14.4" x14ac:dyDescent="0.3"/>
    <row r="116" customFormat="1" ht="14.4" x14ac:dyDescent="0.3"/>
    <row r="117" customFormat="1" ht="14.4" x14ac:dyDescent="0.3"/>
    <row r="118" customFormat="1" ht="14.4" x14ac:dyDescent="0.3"/>
    <row r="119" customFormat="1" ht="14.4" x14ac:dyDescent="0.3"/>
    <row r="120" customFormat="1" ht="14.4" x14ac:dyDescent="0.3"/>
    <row r="121" customFormat="1" ht="14.4" x14ac:dyDescent="0.3"/>
    <row r="122" customFormat="1" ht="14.4" x14ac:dyDescent="0.3"/>
    <row r="123" customFormat="1" ht="14.4" x14ac:dyDescent="0.3"/>
    <row r="124" customFormat="1" ht="14.4" x14ac:dyDescent="0.3"/>
    <row r="125" customFormat="1" ht="14.4" x14ac:dyDescent="0.3"/>
    <row r="126" customFormat="1" ht="14.4" x14ac:dyDescent="0.3"/>
    <row r="127" customFormat="1" ht="14.4" x14ac:dyDescent="0.3"/>
    <row r="128" customFormat="1" ht="14.4" x14ac:dyDescent="0.3"/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8062-3B6C-45E3-A975-0F2C4BF435CA}">
  <dimension ref="A1:K28"/>
  <sheetViews>
    <sheetView topLeftCell="A3" workbookViewId="0">
      <selection activeCell="A27" sqref="A27"/>
    </sheetView>
  </sheetViews>
  <sheetFormatPr defaultRowHeight="14.4" x14ac:dyDescent="0.3"/>
  <cols>
    <col min="1" max="1" width="14.88671875" style="205" bestFit="1" customWidth="1"/>
    <col min="2" max="2" width="16.6640625" style="205" bestFit="1" customWidth="1"/>
    <col min="3" max="3" width="12.88671875" bestFit="1" customWidth="1"/>
    <col min="4" max="4" width="11" style="140" bestFit="1" customWidth="1"/>
    <col min="5" max="5" width="12.88671875" style="102" bestFit="1" customWidth="1"/>
    <col min="6" max="6" width="10.44140625" style="102" bestFit="1" customWidth="1"/>
    <col min="7" max="7" width="10.109375" bestFit="1" customWidth="1"/>
    <col min="10" max="10" width="10" bestFit="1" customWidth="1"/>
  </cols>
  <sheetData>
    <row r="1" spans="1:11" x14ac:dyDescent="0.3">
      <c r="A1" s="418" t="s">
        <v>414</v>
      </c>
      <c r="B1" s="418"/>
      <c r="C1" s="410"/>
      <c r="D1" s="419"/>
      <c r="E1" s="420"/>
      <c r="F1" s="420"/>
      <c r="G1" s="410"/>
    </row>
    <row r="2" spans="1:11" x14ac:dyDescent="0.3">
      <c r="A2" s="421" t="s">
        <v>415</v>
      </c>
      <c r="B2" s="418"/>
      <c r="C2" s="410"/>
      <c r="D2" s="419"/>
      <c r="E2" s="420"/>
      <c r="F2" s="420"/>
      <c r="G2" s="410"/>
    </row>
    <row r="3" spans="1:11" x14ac:dyDescent="0.3">
      <c r="A3" s="418" t="s">
        <v>416</v>
      </c>
      <c r="B3" s="418"/>
      <c r="C3" s="410"/>
      <c r="D3" s="419"/>
      <c r="E3" s="420"/>
      <c r="F3" s="420"/>
      <c r="G3" s="410"/>
    </row>
    <row r="4" spans="1:11" ht="27.6" x14ac:dyDescent="0.3">
      <c r="A4" s="348" t="s">
        <v>4</v>
      </c>
      <c r="B4" s="247" t="s">
        <v>254</v>
      </c>
      <c r="C4" s="158" t="s">
        <v>255</v>
      </c>
      <c r="D4" s="159" t="s">
        <v>2</v>
      </c>
      <c r="E4" s="159" t="s">
        <v>256</v>
      </c>
      <c r="F4" s="159" t="s">
        <v>10</v>
      </c>
      <c r="G4" s="103" t="s">
        <v>257</v>
      </c>
      <c r="H4" s="102"/>
    </row>
    <row r="5" spans="1:11" ht="15.6" x14ac:dyDescent="0.3">
      <c r="A5" s="182">
        <v>45017</v>
      </c>
      <c r="B5" s="248" t="s">
        <v>34</v>
      </c>
      <c r="C5" s="122"/>
      <c r="D5" s="141"/>
      <c r="E5" s="123"/>
      <c r="F5">
        <v>2532.3200000000002</v>
      </c>
      <c r="G5" s="104">
        <f>+F5</f>
        <v>2532.3200000000002</v>
      </c>
      <c r="J5" s="102"/>
      <c r="K5" s="102"/>
    </row>
    <row r="6" spans="1:11" x14ac:dyDescent="0.3">
      <c r="A6" s="183">
        <v>45044</v>
      </c>
      <c r="B6" s="255"/>
      <c r="C6" s="127"/>
      <c r="D6" s="127">
        <v>1.98</v>
      </c>
      <c r="E6"/>
      <c r="F6" s="101">
        <f>+D6-E6</f>
        <v>1.98</v>
      </c>
      <c r="G6" s="104">
        <f>+G5+F6</f>
        <v>2534.3000000000002</v>
      </c>
      <c r="K6" s="102"/>
    </row>
    <row r="7" spans="1:11" x14ac:dyDescent="0.3">
      <c r="A7" s="183">
        <v>45077</v>
      </c>
      <c r="B7" s="255"/>
      <c r="C7" s="127"/>
      <c r="D7" s="256">
        <v>2.46</v>
      </c>
      <c r="F7" s="101">
        <f t="shared" ref="F7:F25" si="0">+D7-E7</f>
        <v>2.46</v>
      </c>
      <c r="G7" s="104">
        <f>+G6+F7</f>
        <v>2536.7600000000002</v>
      </c>
      <c r="K7" s="102"/>
    </row>
    <row r="8" spans="1:11" x14ac:dyDescent="0.3">
      <c r="A8" s="252">
        <v>45107</v>
      </c>
      <c r="B8" s="121"/>
      <c r="C8" s="127"/>
      <c r="D8" s="256">
        <v>2.4</v>
      </c>
      <c r="E8" s="254"/>
      <c r="F8" s="101">
        <f t="shared" si="0"/>
        <v>2.4</v>
      </c>
      <c r="G8" s="104">
        <f>+G7+F8</f>
        <v>2539.1600000000003</v>
      </c>
      <c r="K8" s="102"/>
    </row>
    <row r="9" spans="1:11" x14ac:dyDescent="0.3">
      <c r="A9" s="253">
        <v>45138</v>
      </c>
      <c r="B9" s="121"/>
      <c r="C9" s="127"/>
      <c r="D9" s="180">
        <v>2.86</v>
      </c>
      <c r="E9" s="177"/>
      <c r="F9" s="101">
        <f t="shared" si="0"/>
        <v>2.86</v>
      </c>
      <c r="G9" s="104">
        <f t="shared" ref="G9:G25" si="1">+G8+F9</f>
        <v>2542.0200000000004</v>
      </c>
      <c r="K9" s="102"/>
    </row>
    <row r="10" spans="1:11" x14ac:dyDescent="0.3">
      <c r="A10" s="181">
        <v>45169</v>
      </c>
      <c r="B10" s="249"/>
      <c r="C10" s="178"/>
      <c r="D10" s="180">
        <v>3.03</v>
      </c>
      <c r="E10" s="179"/>
      <c r="F10" s="101">
        <f t="shared" si="0"/>
        <v>3.03</v>
      </c>
      <c r="G10" s="104">
        <f t="shared" si="1"/>
        <v>2545.0500000000006</v>
      </c>
      <c r="K10" s="102"/>
    </row>
    <row r="11" spans="1:11" x14ac:dyDescent="0.3">
      <c r="A11" s="181">
        <v>45198</v>
      </c>
      <c r="B11" s="249"/>
      <c r="C11" s="178"/>
      <c r="D11" s="180">
        <v>2.93</v>
      </c>
      <c r="E11" s="179"/>
      <c r="F11" s="101">
        <f t="shared" si="0"/>
        <v>2.93</v>
      </c>
      <c r="G11" s="104">
        <f t="shared" si="1"/>
        <v>2547.9800000000005</v>
      </c>
      <c r="K11" s="102"/>
    </row>
    <row r="12" spans="1:11" x14ac:dyDescent="0.3">
      <c r="A12" s="181">
        <v>45210</v>
      </c>
      <c r="B12" s="249" t="s">
        <v>258</v>
      </c>
      <c r="C12" s="178"/>
      <c r="D12" s="180"/>
      <c r="E12" s="179">
        <v>532.79999999999995</v>
      </c>
      <c r="F12" s="101">
        <f t="shared" si="0"/>
        <v>-532.79999999999995</v>
      </c>
      <c r="G12" s="104">
        <f t="shared" si="1"/>
        <v>2015.1800000000005</v>
      </c>
      <c r="K12" s="102"/>
    </row>
    <row r="13" spans="1:11" x14ac:dyDescent="0.3">
      <c r="A13" s="181">
        <v>45222</v>
      </c>
      <c r="B13" s="249" t="s">
        <v>259</v>
      </c>
      <c r="C13" s="178"/>
      <c r="D13" s="180"/>
      <c r="E13" s="274">
        <v>76.69</v>
      </c>
      <c r="F13" s="101">
        <f t="shared" si="0"/>
        <v>-76.69</v>
      </c>
      <c r="G13" s="104">
        <f t="shared" si="1"/>
        <v>1938.4900000000005</v>
      </c>
      <c r="I13" s="102"/>
    </row>
    <row r="14" spans="1:11" x14ac:dyDescent="0.3">
      <c r="A14" s="183">
        <v>45229</v>
      </c>
      <c r="D14" s="140">
        <v>2.79</v>
      </c>
      <c r="F14" s="101">
        <f t="shared" si="0"/>
        <v>2.79</v>
      </c>
      <c r="G14" s="104">
        <f t="shared" si="1"/>
        <v>1941.2800000000004</v>
      </c>
    </row>
    <row r="15" spans="1:11" ht="15.6" x14ac:dyDescent="0.3">
      <c r="A15" s="184">
        <v>45260</v>
      </c>
      <c r="B15" s="250"/>
      <c r="C15" s="124"/>
      <c r="D15" s="185">
        <v>2.31</v>
      </c>
      <c r="E15" s="125"/>
      <c r="F15" s="101">
        <f t="shared" si="0"/>
        <v>2.31</v>
      </c>
      <c r="G15" s="104">
        <f t="shared" si="1"/>
        <v>1943.5900000000004</v>
      </c>
    </row>
    <row r="16" spans="1:11" ht="15.6" x14ac:dyDescent="0.3">
      <c r="A16" s="124">
        <v>45289</v>
      </c>
      <c r="B16" s="250"/>
      <c r="C16" s="124"/>
      <c r="D16" s="185">
        <v>2.2400000000000002</v>
      </c>
      <c r="E16" s="125"/>
      <c r="F16" s="101">
        <f t="shared" si="0"/>
        <v>2.2400000000000002</v>
      </c>
      <c r="G16" s="104">
        <f t="shared" si="1"/>
        <v>1945.8300000000004</v>
      </c>
    </row>
    <row r="17" spans="1:9" ht="15.6" x14ac:dyDescent="0.3">
      <c r="A17" s="124">
        <v>45322</v>
      </c>
      <c r="B17" s="124"/>
      <c r="C17" s="124"/>
      <c r="D17" s="186">
        <v>2.5499999999999998</v>
      </c>
      <c r="E17" s="125"/>
      <c r="F17" s="101">
        <f t="shared" si="0"/>
        <v>2.5499999999999998</v>
      </c>
      <c r="G17" s="104">
        <f t="shared" si="1"/>
        <v>1948.3800000000003</v>
      </c>
    </row>
    <row r="18" spans="1:9" ht="15.6" x14ac:dyDescent="0.3">
      <c r="A18" s="187">
        <v>45326</v>
      </c>
      <c r="B18" s="187" t="s">
        <v>260</v>
      </c>
      <c r="C18" s="187"/>
      <c r="D18" s="188"/>
      <c r="E18" s="126">
        <v>190.56</v>
      </c>
      <c r="F18" s="101">
        <f t="shared" si="0"/>
        <v>-190.56</v>
      </c>
      <c r="G18" s="104">
        <f t="shared" si="1"/>
        <v>1757.8200000000004</v>
      </c>
    </row>
    <row r="19" spans="1:9" ht="15.6" x14ac:dyDescent="0.3">
      <c r="A19" s="187">
        <v>45351</v>
      </c>
      <c r="B19" s="187"/>
      <c r="C19" s="187"/>
      <c r="D19" s="188">
        <v>2.06</v>
      </c>
      <c r="E19" s="126"/>
      <c r="F19" s="101">
        <f t="shared" si="0"/>
        <v>2.06</v>
      </c>
      <c r="G19" s="104">
        <f t="shared" si="1"/>
        <v>1759.8800000000003</v>
      </c>
    </row>
    <row r="20" spans="1:9" ht="15.6" x14ac:dyDescent="0.3">
      <c r="A20" s="187">
        <v>45379</v>
      </c>
      <c r="B20" s="121"/>
      <c r="C20" s="187"/>
      <c r="D20" s="188">
        <v>1.96</v>
      </c>
      <c r="E20" s="126"/>
      <c r="F20" s="101">
        <f t="shared" si="0"/>
        <v>1.96</v>
      </c>
      <c r="G20" s="104">
        <f t="shared" si="1"/>
        <v>1761.8400000000004</v>
      </c>
    </row>
    <row r="21" spans="1:9" ht="15.6" x14ac:dyDescent="0.3">
      <c r="A21" s="187"/>
      <c r="B21" s="187"/>
      <c r="C21" s="187"/>
      <c r="D21" s="188"/>
      <c r="E21" s="126"/>
      <c r="F21" s="101">
        <f t="shared" si="0"/>
        <v>0</v>
      </c>
      <c r="G21" s="104">
        <f t="shared" si="1"/>
        <v>1761.8400000000004</v>
      </c>
    </row>
    <row r="22" spans="1:9" ht="15.6" x14ac:dyDescent="0.3">
      <c r="A22" s="187"/>
      <c r="B22" s="187"/>
      <c r="C22" s="187"/>
      <c r="D22" s="188"/>
      <c r="E22" s="126"/>
      <c r="F22" s="101">
        <f t="shared" si="0"/>
        <v>0</v>
      </c>
      <c r="G22" s="104">
        <f t="shared" si="1"/>
        <v>1761.8400000000004</v>
      </c>
    </row>
    <row r="23" spans="1:9" ht="15.6" x14ac:dyDescent="0.3">
      <c r="A23" s="187"/>
      <c r="B23" s="187"/>
      <c r="C23" s="187"/>
      <c r="D23" s="188"/>
      <c r="E23" s="126"/>
      <c r="F23" s="101">
        <f t="shared" si="0"/>
        <v>0</v>
      </c>
      <c r="G23" s="104">
        <f t="shared" si="1"/>
        <v>1761.8400000000004</v>
      </c>
    </row>
    <row r="24" spans="1:9" ht="15.6" x14ac:dyDescent="0.3">
      <c r="A24" s="187"/>
      <c r="B24" s="187"/>
      <c r="C24" s="187"/>
      <c r="D24" s="188"/>
      <c r="E24" s="126"/>
      <c r="F24" s="101">
        <f t="shared" si="0"/>
        <v>0</v>
      </c>
      <c r="G24" s="104">
        <f t="shared" si="1"/>
        <v>1761.8400000000004</v>
      </c>
    </row>
    <row r="25" spans="1:9" ht="15.6" x14ac:dyDescent="0.3">
      <c r="A25" s="187"/>
      <c r="B25" s="187"/>
      <c r="C25" s="187"/>
      <c r="D25" s="188"/>
      <c r="E25" s="126"/>
      <c r="F25" s="101">
        <f t="shared" si="0"/>
        <v>0</v>
      </c>
      <c r="G25" s="104">
        <f t="shared" si="1"/>
        <v>1761.8400000000004</v>
      </c>
    </row>
    <row r="26" spans="1:9" x14ac:dyDescent="0.3">
      <c r="A26" s="349" t="s">
        <v>261</v>
      </c>
      <c r="B26" s="251"/>
      <c r="C26" s="129"/>
      <c r="D26" s="142">
        <f>SUM(D6:D25)</f>
        <v>29.57</v>
      </c>
      <c r="E26" s="142">
        <f>SUM(E6:E25)</f>
        <v>800.05</v>
      </c>
      <c r="F26" s="106"/>
      <c r="G26" s="106">
        <f t="shared" ref="G26" si="2">+G25+F26</f>
        <v>1761.8400000000004</v>
      </c>
      <c r="I26" s="102"/>
    </row>
    <row r="27" spans="1:9" x14ac:dyDescent="0.3">
      <c r="A27" s="183"/>
      <c r="E27" s="189"/>
      <c r="F27" s="190"/>
      <c r="G27" s="193"/>
      <c r="H27" s="102"/>
    </row>
    <row r="28" spans="1:9" x14ac:dyDescent="0.3">
      <c r="E28" s="191"/>
      <c r="F28" s="192"/>
      <c r="G28" s="104"/>
    </row>
  </sheetData>
  <sortState xmlns:xlrd2="http://schemas.microsoft.com/office/spreadsheetml/2017/richdata2" ref="Q4:R13">
    <sortCondition ref="Q4:Q13"/>
  </sortState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32549-72FC-4ED6-BD2B-1A6F26FD37B6}">
  <dimension ref="A1:H37"/>
  <sheetViews>
    <sheetView workbookViewId="0">
      <selection activeCell="E14" sqref="E14"/>
    </sheetView>
  </sheetViews>
  <sheetFormatPr defaultRowHeight="14.4" x14ac:dyDescent="0.3"/>
  <cols>
    <col min="1" max="1" width="37.109375" bestFit="1" customWidth="1"/>
    <col min="2" max="2" width="11.5546875" bestFit="1" customWidth="1"/>
    <col min="3" max="3" width="20.6640625" style="118" customWidth="1"/>
    <col min="4" max="4" width="11" bestFit="1" customWidth="1"/>
    <col min="5" max="5" width="21.44140625" bestFit="1" customWidth="1"/>
    <col min="6" max="6" width="18.33203125" customWidth="1"/>
    <col min="7" max="7" width="20.6640625" customWidth="1"/>
    <col min="9" max="9" width="10.5546875" bestFit="1" customWidth="1"/>
    <col min="16" max="16" width="11.6640625" customWidth="1"/>
  </cols>
  <sheetData>
    <row r="1" spans="1:8" ht="18" x14ac:dyDescent="0.35">
      <c r="A1" s="107" t="s">
        <v>0</v>
      </c>
      <c r="B1" s="109"/>
      <c r="C1" s="117"/>
      <c r="D1" s="109"/>
      <c r="E1" s="109"/>
      <c r="F1" s="109"/>
    </row>
    <row r="2" spans="1:8" x14ac:dyDescent="0.3">
      <c r="A2" s="110" t="s">
        <v>388</v>
      </c>
    </row>
    <row r="3" spans="1:8" ht="15.6" x14ac:dyDescent="0.3">
      <c r="A3" s="143" t="s">
        <v>262</v>
      </c>
      <c r="B3" s="108"/>
      <c r="C3" s="119"/>
      <c r="D3" s="108"/>
      <c r="E3" s="108"/>
      <c r="F3" s="108"/>
    </row>
    <row r="5" spans="1:8" x14ac:dyDescent="0.3">
      <c r="A5" s="111"/>
      <c r="B5" s="115" t="s">
        <v>263</v>
      </c>
      <c r="D5" s="111"/>
      <c r="E5" s="351" t="s">
        <v>387</v>
      </c>
      <c r="F5" s="145"/>
      <c r="G5" s="145"/>
      <c r="H5" s="147"/>
    </row>
    <row r="6" spans="1:8" x14ac:dyDescent="0.3">
      <c r="A6" s="111" t="s">
        <v>264</v>
      </c>
      <c r="B6" s="116">
        <v>45382</v>
      </c>
      <c r="D6" s="111"/>
      <c r="E6" s="343">
        <v>5.15</v>
      </c>
      <c r="H6" s="154"/>
    </row>
    <row r="7" spans="1:8" x14ac:dyDescent="0.3">
      <c r="A7" s="111"/>
      <c r="D7" s="111"/>
      <c r="E7" s="343">
        <v>13.89</v>
      </c>
      <c r="H7" s="154"/>
    </row>
    <row r="8" spans="1:8" x14ac:dyDescent="0.3">
      <c r="A8" t="s">
        <v>6</v>
      </c>
      <c r="B8" s="407">
        <f>+'Current Account cash book'!C9</f>
        <v>24165</v>
      </c>
      <c r="C8" s="118" t="s">
        <v>265</v>
      </c>
      <c r="E8" s="343">
        <v>23.48</v>
      </c>
      <c r="H8" s="154"/>
    </row>
    <row r="9" spans="1:8" x14ac:dyDescent="0.3">
      <c r="A9" t="s">
        <v>266</v>
      </c>
      <c r="B9" s="407">
        <f>+'Savings Account Cash Book'!D26</f>
        <v>29.57</v>
      </c>
      <c r="C9" s="118" t="s">
        <v>265</v>
      </c>
      <c r="E9" s="350">
        <f>SUM(E6:E8)</f>
        <v>42.519999999999996</v>
      </c>
      <c r="F9" t="s">
        <v>384</v>
      </c>
      <c r="H9" s="154"/>
    </row>
    <row r="10" spans="1:8" x14ac:dyDescent="0.3">
      <c r="A10" t="s">
        <v>267</v>
      </c>
      <c r="B10" s="408">
        <f>+'Current Account cash book'!E129</f>
        <v>0</v>
      </c>
      <c r="C10" s="164" t="s">
        <v>265</v>
      </c>
      <c r="E10" s="151"/>
      <c r="F10" t="s">
        <v>386</v>
      </c>
      <c r="H10" s="154"/>
    </row>
    <row r="11" spans="1:8" x14ac:dyDescent="0.3">
      <c r="A11" t="s">
        <v>385</v>
      </c>
      <c r="B11" s="407">
        <f>+'Current Account cash book'!D129-E9</f>
        <v>450</v>
      </c>
      <c r="C11" s="164" t="s">
        <v>265</v>
      </c>
      <c r="D11" s="102"/>
      <c r="E11" s="151"/>
      <c r="H11" s="154"/>
    </row>
    <row r="12" spans="1:8" ht="16.2" x14ac:dyDescent="0.45">
      <c r="A12" s="111" t="s">
        <v>268</v>
      </c>
      <c r="B12" s="409">
        <f>SUM(B8:B11)</f>
        <v>24644.57</v>
      </c>
      <c r="D12" s="112"/>
      <c r="E12" s="152"/>
      <c r="F12" s="149"/>
      <c r="G12" s="149"/>
      <c r="H12" s="150"/>
    </row>
    <row r="13" spans="1:8" ht="16.2" x14ac:dyDescent="0.45">
      <c r="A13" s="111"/>
      <c r="D13" s="112"/>
      <c r="E13" s="112"/>
    </row>
    <row r="14" spans="1:8" ht="21" x14ac:dyDescent="0.4">
      <c r="A14" s="176"/>
    </row>
    <row r="15" spans="1:8" ht="28.8" x14ac:dyDescent="0.3">
      <c r="B15" s="401" t="s">
        <v>269</v>
      </c>
      <c r="C15" s="127"/>
      <c r="D15" s="127" t="s">
        <v>410</v>
      </c>
      <c r="E15" s="127" t="s">
        <v>419</v>
      </c>
      <c r="F15" s="127"/>
    </row>
    <row r="16" spans="1:8" x14ac:dyDescent="0.3">
      <c r="A16" s="204" t="s">
        <v>270</v>
      </c>
      <c r="B16" s="402">
        <f>+'Current Account cash book'!N129+'Current Account cash book'!O129</f>
        <v>14555.34</v>
      </c>
      <c r="C16" s="306" t="s">
        <v>270</v>
      </c>
      <c r="D16" s="405">
        <v>15000</v>
      </c>
      <c r="E16" s="424">
        <f>+B16/D16</f>
        <v>0.970356</v>
      </c>
      <c r="F16" s="127"/>
    </row>
    <row r="17" spans="1:6" x14ac:dyDescent="0.3">
      <c r="A17" s="204" t="s">
        <v>271</v>
      </c>
      <c r="B17" s="402">
        <f>+'Current Account cash book'!P129</f>
        <v>3835.0800000000004</v>
      </c>
      <c r="C17" s="306" t="s">
        <v>271</v>
      </c>
      <c r="D17" s="405">
        <v>4200</v>
      </c>
      <c r="E17" s="424">
        <f>+B17/D17</f>
        <v>0.91311428571428577</v>
      </c>
      <c r="F17" s="127"/>
    </row>
    <row r="18" spans="1:6" x14ac:dyDescent="0.3">
      <c r="A18" s="204" t="s">
        <v>272</v>
      </c>
      <c r="B18" s="402">
        <f>+'Current Account cash book'!Q129</f>
        <v>0</v>
      </c>
      <c r="C18" s="306" t="s">
        <v>168</v>
      </c>
      <c r="D18" s="405">
        <v>0</v>
      </c>
      <c r="E18" s="424">
        <v>0</v>
      </c>
      <c r="F18" s="127"/>
    </row>
    <row r="19" spans="1:6" x14ac:dyDescent="0.3">
      <c r="A19" s="204" t="s">
        <v>17</v>
      </c>
      <c r="B19" s="402">
        <f>+'Current Account cash book'!R129</f>
        <v>80</v>
      </c>
      <c r="C19" s="306" t="s">
        <v>17</v>
      </c>
      <c r="D19" s="405">
        <v>100</v>
      </c>
      <c r="E19" s="424">
        <f>+B19/D19</f>
        <v>0.8</v>
      </c>
      <c r="F19" s="127"/>
    </row>
    <row r="20" spans="1:6" x14ac:dyDescent="0.3">
      <c r="A20" s="204" t="s">
        <v>273</v>
      </c>
      <c r="B20" s="402">
        <f>+'Current Account cash book'!V130-E9</f>
        <v>2565.23</v>
      </c>
      <c r="C20" s="306" t="s">
        <v>273</v>
      </c>
      <c r="D20" s="405">
        <v>1100</v>
      </c>
      <c r="E20" s="424">
        <f>+B20/D20</f>
        <v>2.3320272727272728</v>
      </c>
      <c r="F20" s="127" t="s">
        <v>418</v>
      </c>
    </row>
    <row r="21" spans="1:6" x14ac:dyDescent="0.3">
      <c r="A21" s="204" t="s">
        <v>274</v>
      </c>
      <c r="B21" s="402">
        <f>+'Current Account cash book'!W129</f>
        <v>0</v>
      </c>
      <c r="C21" s="306" t="s">
        <v>275</v>
      </c>
      <c r="D21" s="405">
        <v>0</v>
      </c>
      <c r="E21" s="424">
        <v>0</v>
      </c>
      <c r="F21" s="127"/>
    </row>
    <row r="22" spans="1:6" x14ac:dyDescent="0.3">
      <c r="A22" s="204" t="s">
        <v>23</v>
      </c>
      <c r="B22" s="402">
        <f>+'Current Account cash book'!X129</f>
        <v>304.3</v>
      </c>
      <c r="C22" s="306" t="s">
        <v>23</v>
      </c>
      <c r="D22" s="405">
        <v>350</v>
      </c>
      <c r="E22" s="424">
        <f>+B22/D22</f>
        <v>0.86942857142857144</v>
      </c>
      <c r="F22" s="127"/>
    </row>
    <row r="23" spans="1:6" x14ac:dyDescent="0.3">
      <c r="A23" s="204" t="s">
        <v>276</v>
      </c>
      <c r="B23" s="403">
        <f>+'Current Account cash book'!Y129</f>
        <v>1307.5</v>
      </c>
      <c r="C23" s="306" t="s">
        <v>276</v>
      </c>
      <c r="D23" s="405">
        <v>0</v>
      </c>
      <c r="E23" s="424">
        <v>0</v>
      </c>
      <c r="F23" s="127"/>
    </row>
    <row r="24" spans="1:6" x14ac:dyDescent="0.3">
      <c r="A24" s="204" t="s">
        <v>277</v>
      </c>
      <c r="B24" s="403">
        <f>+'Current Account cash book'!Z129</f>
        <v>290.3</v>
      </c>
      <c r="C24" s="306" t="s">
        <v>25</v>
      </c>
      <c r="D24" s="405">
        <v>250</v>
      </c>
      <c r="E24" s="424">
        <f>+B24/D24</f>
        <v>1.1612</v>
      </c>
      <c r="F24" s="127"/>
    </row>
    <row r="25" spans="1:6" x14ac:dyDescent="0.3">
      <c r="A25" s="204" t="s">
        <v>278</v>
      </c>
      <c r="B25" s="403">
        <f>+'Current Account cash book'!AA129</f>
        <v>399.22</v>
      </c>
      <c r="C25" s="306" t="s">
        <v>278</v>
      </c>
      <c r="D25" s="405">
        <v>440</v>
      </c>
      <c r="E25" s="424">
        <f>+B25/D25</f>
        <v>0.90731818181818191</v>
      </c>
      <c r="F25" s="127"/>
    </row>
    <row r="26" spans="1:6" x14ac:dyDescent="0.3">
      <c r="A26" s="204" t="s">
        <v>279</v>
      </c>
      <c r="B26" s="403">
        <f>+'Current Account cash book'!AB129</f>
        <v>0</v>
      </c>
      <c r="C26" s="306" t="s">
        <v>279</v>
      </c>
      <c r="D26" s="405">
        <v>200</v>
      </c>
      <c r="E26" s="424">
        <f>+B26/D26</f>
        <v>0</v>
      </c>
      <c r="F26" s="127"/>
    </row>
    <row r="27" spans="1:6" x14ac:dyDescent="0.3">
      <c r="A27" s="204" t="s">
        <v>280</v>
      </c>
      <c r="B27" s="403">
        <f>+'Current Account cash book'!AC129</f>
        <v>589.65</v>
      </c>
      <c r="C27" s="306" t="s">
        <v>280</v>
      </c>
      <c r="D27" s="405">
        <v>500</v>
      </c>
      <c r="E27" s="424">
        <f>+B27/D27</f>
        <v>1.1793</v>
      </c>
      <c r="F27" s="127"/>
    </row>
    <row r="28" spans="1:6" x14ac:dyDescent="0.3">
      <c r="A28" s="204" t="s">
        <v>281</v>
      </c>
      <c r="B28" s="403">
        <f>+'Current Account cash book'!AD129</f>
        <v>197.74999999999997</v>
      </c>
      <c r="C28" s="306" t="s">
        <v>281</v>
      </c>
      <c r="D28" s="405">
        <v>1000</v>
      </c>
      <c r="E28" s="424">
        <f>+B28/D28</f>
        <v>0.19774999999999998</v>
      </c>
      <c r="F28" s="127"/>
    </row>
    <row r="29" spans="1:6" x14ac:dyDescent="0.3">
      <c r="A29" s="204" t="s">
        <v>30</v>
      </c>
      <c r="B29" s="403">
        <f>+'Current Account cash book'!AE129</f>
        <v>400</v>
      </c>
      <c r="C29" s="306" t="s">
        <v>30</v>
      </c>
      <c r="D29" s="405">
        <v>1000</v>
      </c>
      <c r="E29" s="424">
        <f>+B29/D29</f>
        <v>0.4</v>
      </c>
      <c r="F29" s="127"/>
    </row>
    <row r="30" spans="1:6" x14ac:dyDescent="0.3">
      <c r="A30" s="204" t="s">
        <v>282</v>
      </c>
      <c r="B30" s="403">
        <f>+'Current Account cash book'!AG129</f>
        <v>40</v>
      </c>
      <c r="C30" s="306" t="s">
        <v>282</v>
      </c>
      <c r="D30" s="405">
        <v>25</v>
      </c>
      <c r="E30" s="424">
        <f>+B30/D30</f>
        <v>1.6</v>
      </c>
      <c r="F30" s="127"/>
    </row>
    <row r="31" spans="1:6" ht="27.6" x14ac:dyDescent="0.3">
      <c r="A31" s="204" t="s">
        <v>283</v>
      </c>
      <c r="B31" s="403">
        <f>+'Current Account cash book'!AF129</f>
        <v>259.42999999999995</v>
      </c>
      <c r="C31" s="307" t="s">
        <v>284</v>
      </c>
      <c r="D31" s="405">
        <v>0</v>
      </c>
      <c r="E31" s="127">
        <v>0</v>
      </c>
      <c r="F31" s="127"/>
    </row>
    <row r="32" spans="1:6" x14ac:dyDescent="0.3">
      <c r="A32" s="204" t="s">
        <v>33</v>
      </c>
      <c r="B32" s="403">
        <f>+'Current Account cash book'!AH129</f>
        <v>919.90999999999985</v>
      </c>
      <c r="C32" s="306"/>
      <c r="D32" s="405"/>
      <c r="E32" s="127"/>
      <c r="F32" s="127"/>
    </row>
    <row r="33" spans="1:6" x14ac:dyDescent="0.3">
      <c r="A33" s="127"/>
      <c r="B33" s="404">
        <f>SUM(B16:B32)</f>
        <v>25743.710000000003</v>
      </c>
      <c r="C33" s="127"/>
      <c r="D33" s="406">
        <f>SUM(D16:D31)</f>
        <v>24165</v>
      </c>
      <c r="E33" s="127"/>
      <c r="F33" s="127"/>
    </row>
    <row r="34" spans="1:6" x14ac:dyDescent="0.3">
      <c r="A34" s="204"/>
      <c r="B34" s="102"/>
      <c r="C34"/>
    </row>
    <row r="35" spans="1:6" x14ac:dyDescent="0.3">
      <c r="B35" s="102"/>
    </row>
    <row r="36" spans="1:6" x14ac:dyDescent="0.3">
      <c r="B36" s="102"/>
    </row>
    <row r="37" spans="1:6" x14ac:dyDescent="0.3">
      <c r="B37" s="102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0C76-7C89-4A35-AC10-443F91C89C76}">
  <sheetPr>
    <pageSetUpPr fitToPage="1"/>
  </sheetPr>
  <dimension ref="A1:L40"/>
  <sheetViews>
    <sheetView workbookViewId="0">
      <selection activeCell="F12" sqref="F6:F12"/>
    </sheetView>
  </sheetViews>
  <sheetFormatPr defaultRowHeight="14.4" x14ac:dyDescent="0.3"/>
  <cols>
    <col min="1" max="1" width="34.6640625" customWidth="1"/>
    <col min="3" max="3" width="6.5546875" customWidth="1"/>
    <col min="4" max="4" width="17.109375" customWidth="1"/>
    <col min="5" max="5" width="11.5546875" customWidth="1"/>
    <col min="6" max="7" width="11.33203125" bestFit="1" customWidth="1"/>
  </cols>
  <sheetData>
    <row r="1" spans="1:12" ht="18" x14ac:dyDescent="0.35">
      <c r="A1" s="146" t="s">
        <v>0</v>
      </c>
      <c r="B1" s="145"/>
      <c r="C1" s="145"/>
      <c r="D1" s="147"/>
    </row>
    <row r="2" spans="1:12" ht="15.6" x14ac:dyDescent="0.3">
      <c r="A2" s="148" t="s">
        <v>391</v>
      </c>
      <c r="B2" s="149"/>
      <c r="C2" s="149"/>
      <c r="D2" s="150"/>
    </row>
    <row r="3" spans="1:12" ht="21" x14ac:dyDescent="0.4">
      <c r="A3" s="151"/>
      <c r="D3" s="153" t="s">
        <v>263</v>
      </c>
      <c r="L3" s="6"/>
    </row>
    <row r="4" spans="1:12" x14ac:dyDescent="0.3">
      <c r="A4" s="151"/>
      <c r="B4" s="111"/>
      <c r="C4" s="111"/>
      <c r="D4" s="153" t="s">
        <v>285</v>
      </c>
      <c r="F4" s="111"/>
      <c r="G4" s="111"/>
    </row>
    <row r="5" spans="1:12" x14ac:dyDescent="0.3">
      <c r="A5" s="151"/>
      <c r="D5" s="154"/>
    </row>
    <row r="6" spans="1:12" x14ac:dyDescent="0.3">
      <c r="A6" s="151" t="s">
        <v>286</v>
      </c>
      <c r="D6" s="155">
        <f>+'Current Account cash book'!G8+'Savings Account Cash Book'!G5</f>
        <v>9559.85</v>
      </c>
    </row>
    <row r="7" spans="1:12" x14ac:dyDescent="0.3">
      <c r="A7" s="151"/>
      <c r="D7" s="155"/>
    </row>
    <row r="8" spans="1:12" x14ac:dyDescent="0.3">
      <c r="A8" s="151" t="s">
        <v>287</v>
      </c>
      <c r="B8" t="s">
        <v>265</v>
      </c>
      <c r="D8" s="155">
        <f>+AGAR!B12</f>
        <v>24644.57</v>
      </c>
      <c r="E8" s="113"/>
    </row>
    <row r="9" spans="1:12" x14ac:dyDescent="0.3">
      <c r="A9" s="151"/>
      <c r="D9" s="155"/>
    </row>
    <row r="10" spans="1:12" x14ac:dyDescent="0.3">
      <c r="A10" s="151" t="s">
        <v>288</v>
      </c>
      <c r="B10" t="s">
        <v>265</v>
      </c>
      <c r="D10" s="155">
        <f>+AGAR!B33</f>
        <v>25743.710000000003</v>
      </c>
    </row>
    <row r="11" spans="1:12" x14ac:dyDescent="0.3">
      <c r="A11" s="151"/>
      <c r="D11" s="155"/>
      <c r="F11" s="139"/>
    </row>
    <row r="12" spans="1:12" ht="16.2" x14ac:dyDescent="0.45">
      <c r="A12" s="151" t="s">
        <v>289</v>
      </c>
      <c r="D12" s="163">
        <f>D6+D8-D10</f>
        <v>8460.7099999999955</v>
      </c>
      <c r="F12" s="139"/>
    </row>
    <row r="13" spans="1:12" ht="16.2" x14ac:dyDescent="0.45">
      <c r="A13" s="151"/>
      <c r="D13" s="156"/>
      <c r="F13" s="99"/>
    </row>
    <row r="14" spans="1:12" x14ac:dyDescent="0.3">
      <c r="A14" s="160"/>
      <c r="B14" s="161"/>
      <c r="C14" s="161"/>
      <c r="D14" s="162"/>
      <c r="F14" s="139"/>
    </row>
    <row r="15" spans="1:12" ht="16.2" x14ac:dyDescent="0.45">
      <c r="A15" s="160"/>
      <c r="B15" s="161"/>
      <c r="C15" s="161"/>
      <c r="D15" s="163"/>
      <c r="F15" s="139"/>
      <c r="G15" s="352"/>
    </row>
    <row r="16" spans="1:12" x14ac:dyDescent="0.3">
      <c r="A16" s="151"/>
      <c r="D16" s="154"/>
      <c r="G16" s="113"/>
    </row>
    <row r="17" spans="1:6" x14ac:dyDescent="0.3">
      <c r="A17" s="151" t="s">
        <v>290</v>
      </c>
      <c r="D17" s="154"/>
    </row>
    <row r="18" spans="1:6" x14ac:dyDescent="0.3">
      <c r="A18" s="151"/>
      <c r="D18" s="154"/>
    </row>
    <row r="19" spans="1:6" x14ac:dyDescent="0.3">
      <c r="A19" s="151" t="s">
        <v>291</v>
      </c>
      <c r="B19" t="s">
        <v>265</v>
      </c>
      <c r="D19" s="157">
        <f>+'Current Account cash book'!AI130</f>
        <v>6698.8699999999953</v>
      </c>
      <c r="E19" s="113"/>
      <c r="F19" s="113"/>
    </row>
    <row r="20" spans="1:6" x14ac:dyDescent="0.3">
      <c r="A20" s="151" t="s">
        <v>292</v>
      </c>
      <c r="B20" t="s">
        <v>265</v>
      </c>
      <c r="D20" s="155">
        <f>+'Savings Account Cash Book'!G26</f>
        <v>1761.8400000000004</v>
      </c>
    </row>
    <row r="21" spans="1:6" x14ac:dyDescent="0.3">
      <c r="A21" s="151" t="s">
        <v>293</v>
      </c>
      <c r="D21" s="155">
        <v>0</v>
      </c>
    </row>
    <row r="22" spans="1:6" x14ac:dyDescent="0.3">
      <c r="A22" s="151" t="s">
        <v>294</v>
      </c>
      <c r="D22" s="155">
        <v>0</v>
      </c>
    </row>
    <row r="23" spans="1:6" x14ac:dyDescent="0.3">
      <c r="A23" s="151" t="s">
        <v>295</v>
      </c>
      <c r="D23" s="155">
        <v>0</v>
      </c>
    </row>
    <row r="24" spans="1:6" x14ac:dyDescent="0.3">
      <c r="A24" s="151"/>
      <c r="D24" s="155"/>
    </row>
    <row r="25" spans="1:6" x14ac:dyDescent="0.3">
      <c r="A25" s="151"/>
      <c r="D25" s="155"/>
    </row>
    <row r="26" spans="1:6" ht="16.2" x14ac:dyDescent="0.45">
      <c r="A26" s="151"/>
      <c r="D26" s="156">
        <f>SUM(D19:D23)</f>
        <v>8460.7099999999955</v>
      </c>
      <c r="F26" s="113"/>
    </row>
    <row r="27" spans="1:6" x14ac:dyDescent="0.3">
      <c r="A27" s="151"/>
      <c r="D27" s="154"/>
    </row>
    <row r="28" spans="1:6" x14ac:dyDescent="0.3">
      <c r="A28" s="152"/>
      <c r="B28" s="149"/>
      <c r="C28" s="149"/>
      <c r="D28" s="150"/>
    </row>
    <row r="29" spans="1:6" x14ac:dyDescent="0.3">
      <c r="D29" s="154"/>
    </row>
    <row r="30" spans="1:6" x14ac:dyDescent="0.3">
      <c r="D30" s="154"/>
    </row>
    <row r="31" spans="1:6" x14ac:dyDescent="0.3">
      <c r="A31" t="s">
        <v>296</v>
      </c>
      <c r="D31" s="154"/>
    </row>
    <row r="32" spans="1:6" x14ac:dyDescent="0.3">
      <c r="A32" t="s">
        <v>297</v>
      </c>
      <c r="D32" s="154"/>
    </row>
    <row r="33" spans="1:5" x14ac:dyDescent="0.3">
      <c r="D33" s="154"/>
    </row>
    <row r="34" spans="1:5" x14ac:dyDescent="0.3">
      <c r="D34" s="154"/>
    </row>
    <row r="35" spans="1:5" x14ac:dyDescent="0.3">
      <c r="A35" t="s">
        <v>298</v>
      </c>
      <c r="D35" s="154"/>
    </row>
    <row r="36" spans="1:5" x14ac:dyDescent="0.3">
      <c r="D36" s="154"/>
    </row>
    <row r="37" spans="1:5" x14ac:dyDescent="0.3">
      <c r="D37" s="154"/>
    </row>
    <row r="38" spans="1:5" x14ac:dyDescent="0.3">
      <c r="D38" s="154"/>
    </row>
    <row r="39" spans="1:5" x14ac:dyDescent="0.3">
      <c r="A39" s="149"/>
      <c r="B39" s="149"/>
      <c r="C39" s="149"/>
      <c r="D39" s="150"/>
    </row>
    <row r="40" spans="1:5" x14ac:dyDescent="0.3">
      <c r="E40" s="114"/>
    </row>
  </sheetData>
  <pageMargins left="0.7" right="0.7" top="0.75" bottom="0.75" header="0.3" footer="0.3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K24"/>
  <sheetViews>
    <sheetView workbookViewId="0">
      <selection activeCell="J20" sqref="J20"/>
    </sheetView>
  </sheetViews>
  <sheetFormatPr defaultRowHeight="13.2" x14ac:dyDescent="0.25"/>
  <cols>
    <col min="1" max="1" width="15.109375" style="34" customWidth="1"/>
    <col min="2" max="2" width="46.109375" style="34" customWidth="1"/>
    <col min="3" max="3" width="19" style="34" customWidth="1"/>
    <col min="4" max="4" width="11.44140625" style="173" customWidth="1"/>
    <col min="5" max="5" width="21.33203125" style="34" bestFit="1" customWidth="1"/>
    <col min="6" max="6" width="9.109375" style="34"/>
    <col min="7" max="7" width="4.6640625" style="34" customWidth="1"/>
    <col min="8" max="9" width="11.33203125" style="34" customWidth="1"/>
    <col min="10" max="10" width="11.33203125" style="170" customWidth="1"/>
    <col min="11" max="11" width="12.33203125" style="34" customWidth="1"/>
    <col min="12" max="256" width="9.109375" style="34"/>
    <col min="257" max="257" width="9.5546875" style="34" customWidth="1"/>
    <col min="258" max="258" width="43.33203125" style="34" customWidth="1"/>
    <col min="259" max="259" width="26.88671875" style="34" customWidth="1"/>
    <col min="260" max="512" width="9.109375" style="34"/>
    <col min="513" max="513" width="9.5546875" style="34" customWidth="1"/>
    <col min="514" max="514" width="43.33203125" style="34" customWidth="1"/>
    <col min="515" max="515" width="26.88671875" style="34" customWidth="1"/>
    <col min="516" max="768" width="9.109375" style="34"/>
    <col min="769" max="769" width="9.5546875" style="34" customWidth="1"/>
    <col min="770" max="770" width="43.33203125" style="34" customWidth="1"/>
    <col min="771" max="771" width="26.88671875" style="34" customWidth="1"/>
    <col min="772" max="1024" width="9.109375" style="34"/>
    <col min="1025" max="1025" width="9.5546875" style="34" customWidth="1"/>
    <col min="1026" max="1026" width="43.33203125" style="34" customWidth="1"/>
    <col min="1027" max="1027" width="26.88671875" style="34" customWidth="1"/>
    <col min="1028" max="1280" width="9.109375" style="34"/>
    <col min="1281" max="1281" width="9.5546875" style="34" customWidth="1"/>
    <col min="1282" max="1282" width="43.33203125" style="34" customWidth="1"/>
    <col min="1283" max="1283" width="26.88671875" style="34" customWidth="1"/>
    <col min="1284" max="1536" width="9.109375" style="34"/>
    <col min="1537" max="1537" width="9.5546875" style="34" customWidth="1"/>
    <col min="1538" max="1538" width="43.33203125" style="34" customWidth="1"/>
    <col min="1539" max="1539" width="26.88671875" style="34" customWidth="1"/>
    <col min="1540" max="1792" width="9.109375" style="34"/>
    <col min="1793" max="1793" width="9.5546875" style="34" customWidth="1"/>
    <col min="1794" max="1794" width="43.33203125" style="34" customWidth="1"/>
    <col min="1795" max="1795" width="26.88671875" style="34" customWidth="1"/>
    <col min="1796" max="2048" width="9.109375" style="34"/>
    <col min="2049" max="2049" width="9.5546875" style="34" customWidth="1"/>
    <col min="2050" max="2050" width="43.33203125" style="34" customWidth="1"/>
    <col min="2051" max="2051" width="26.88671875" style="34" customWidth="1"/>
    <col min="2052" max="2304" width="9.109375" style="34"/>
    <col min="2305" max="2305" width="9.5546875" style="34" customWidth="1"/>
    <col min="2306" max="2306" width="43.33203125" style="34" customWidth="1"/>
    <col min="2307" max="2307" width="26.88671875" style="34" customWidth="1"/>
    <col min="2308" max="2560" width="9.109375" style="34"/>
    <col min="2561" max="2561" width="9.5546875" style="34" customWidth="1"/>
    <col min="2562" max="2562" width="43.33203125" style="34" customWidth="1"/>
    <col min="2563" max="2563" width="26.88671875" style="34" customWidth="1"/>
    <col min="2564" max="2816" width="9.109375" style="34"/>
    <col min="2817" max="2817" width="9.5546875" style="34" customWidth="1"/>
    <col min="2818" max="2818" width="43.33203125" style="34" customWidth="1"/>
    <col min="2819" max="2819" width="26.88671875" style="34" customWidth="1"/>
    <col min="2820" max="3072" width="9.109375" style="34"/>
    <col min="3073" max="3073" width="9.5546875" style="34" customWidth="1"/>
    <col min="3074" max="3074" width="43.33203125" style="34" customWidth="1"/>
    <col min="3075" max="3075" width="26.88671875" style="34" customWidth="1"/>
    <col min="3076" max="3328" width="9.109375" style="34"/>
    <col min="3329" max="3329" width="9.5546875" style="34" customWidth="1"/>
    <col min="3330" max="3330" width="43.33203125" style="34" customWidth="1"/>
    <col min="3331" max="3331" width="26.88671875" style="34" customWidth="1"/>
    <col min="3332" max="3584" width="9.109375" style="34"/>
    <col min="3585" max="3585" width="9.5546875" style="34" customWidth="1"/>
    <col min="3586" max="3586" width="43.33203125" style="34" customWidth="1"/>
    <col min="3587" max="3587" width="26.88671875" style="34" customWidth="1"/>
    <col min="3588" max="3840" width="9.109375" style="34"/>
    <col min="3841" max="3841" width="9.5546875" style="34" customWidth="1"/>
    <col min="3842" max="3842" width="43.33203125" style="34" customWidth="1"/>
    <col min="3843" max="3843" width="26.88671875" style="34" customWidth="1"/>
    <col min="3844" max="4096" width="9.109375" style="34"/>
    <col min="4097" max="4097" width="9.5546875" style="34" customWidth="1"/>
    <col min="4098" max="4098" width="43.33203125" style="34" customWidth="1"/>
    <col min="4099" max="4099" width="26.88671875" style="34" customWidth="1"/>
    <col min="4100" max="4352" width="9.109375" style="34"/>
    <col min="4353" max="4353" width="9.5546875" style="34" customWidth="1"/>
    <col min="4354" max="4354" width="43.33203125" style="34" customWidth="1"/>
    <col min="4355" max="4355" width="26.88671875" style="34" customWidth="1"/>
    <col min="4356" max="4608" width="9.109375" style="34"/>
    <col min="4609" max="4609" width="9.5546875" style="34" customWidth="1"/>
    <col min="4610" max="4610" width="43.33203125" style="34" customWidth="1"/>
    <col min="4611" max="4611" width="26.88671875" style="34" customWidth="1"/>
    <col min="4612" max="4864" width="9.109375" style="34"/>
    <col min="4865" max="4865" width="9.5546875" style="34" customWidth="1"/>
    <col min="4866" max="4866" width="43.33203125" style="34" customWidth="1"/>
    <col min="4867" max="4867" width="26.88671875" style="34" customWidth="1"/>
    <col min="4868" max="5120" width="9.109375" style="34"/>
    <col min="5121" max="5121" width="9.5546875" style="34" customWidth="1"/>
    <col min="5122" max="5122" width="43.33203125" style="34" customWidth="1"/>
    <col min="5123" max="5123" width="26.88671875" style="34" customWidth="1"/>
    <col min="5124" max="5376" width="9.109375" style="34"/>
    <col min="5377" max="5377" width="9.5546875" style="34" customWidth="1"/>
    <col min="5378" max="5378" width="43.33203125" style="34" customWidth="1"/>
    <col min="5379" max="5379" width="26.88671875" style="34" customWidth="1"/>
    <col min="5380" max="5632" width="9.109375" style="34"/>
    <col min="5633" max="5633" width="9.5546875" style="34" customWidth="1"/>
    <col min="5634" max="5634" width="43.33203125" style="34" customWidth="1"/>
    <col min="5635" max="5635" width="26.88671875" style="34" customWidth="1"/>
    <col min="5636" max="5888" width="9.109375" style="34"/>
    <col min="5889" max="5889" width="9.5546875" style="34" customWidth="1"/>
    <col min="5890" max="5890" width="43.33203125" style="34" customWidth="1"/>
    <col min="5891" max="5891" width="26.88671875" style="34" customWidth="1"/>
    <col min="5892" max="6144" width="9.109375" style="34"/>
    <col min="6145" max="6145" width="9.5546875" style="34" customWidth="1"/>
    <col min="6146" max="6146" width="43.33203125" style="34" customWidth="1"/>
    <col min="6147" max="6147" width="26.88671875" style="34" customWidth="1"/>
    <col min="6148" max="6400" width="9.109375" style="34"/>
    <col min="6401" max="6401" width="9.5546875" style="34" customWidth="1"/>
    <col min="6402" max="6402" width="43.33203125" style="34" customWidth="1"/>
    <col min="6403" max="6403" width="26.88671875" style="34" customWidth="1"/>
    <col min="6404" max="6656" width="9.109375" style="34"/>
    <col min="6657" max="6657" width="9.5546875" style="34" customWidth="1"/>
    <col min="6658" max="6658" width="43.33203125" style="34" customWidth="1"/>
    <col min="6659" max="6659" width="26.88671875" style="34" customWidth="1"/>
    <col min="6660" max="6912" width="9.109375" style="34"/>
    <col min="6913" max="6913" width="9.5546875" style="34" customWidth="1"/>
    <col min="6914" max="6914" width="43.33203125" style="34" customWidth="1"/>
    <col min="6915" max="6915" width="26.88671875" style="34" customWidth="1"/>
    <col min="6916" max="7168" width="9.109375" style="34"/>
    <col min="7169" max="7169" width="9.5546875" style="34" customWidth="1"/>
    <col min="7170" max="7170" width="43.33203125" style="34" customWidth="1"/>
    <col min="7171" max="7171" width="26.88671875" style="34" customWidth="1"/>
    <col min="7172" max="7424" width="9.109375" style="34"/>
    <col min="7425" max="7425" width="9.5546875" style="34" customWidth="1"/>
    <col min="7426" max="7426" width="43.33203125" style="34" customWidth="1"/>
    <col min="7427" max="7427" width="26.88671875" style="34" customWidth="1"/>
    <col min="7428" max="7680" width="9.109375" style="34"/>
    <col min="7681" max="7681" width="9.5546875" style="34" customWidth="1"/>
    <col min="7682" max="7682" width="43.33203125" style="34" customWidth="1"/>
    <col min="7683" max="7683" width="26.88671875" style="34" customWidth="1"/>
    <col min="7684" max="7936" width="9.109375" style="34"/>
    <col min="7937" max="7937" width="9.5546875" style="34" customWidth="1"/>
    <col min="7938" max="7938" width="43.33203125" style="34" customWidth="1"/>
    <col min="7939" max="7939" width="26.88671875" style="34" customWidth="1"/>
    <col min="7940" max="8192" width="9.109375" style="34"/>
    <col min="8193" max="8193" width="9.5546875" style="34" customWidth="1"/>
    <col min="8194" max="8194" width="43.33203125" style="34" customWidth="1"/>
    <col min="8195" max="8195" width="26.88671875" style="34" customWidth="1"/>
    <col min="8196" max="8448" width="9.109375" style="34"/>
    <col min="8449" max="8449" width="9.5546875" style="34" customWidth="1"/>
    <col min="8450" max="8450" width="43.33203125" style="34" customWidth="1"/>
    <col min="8451" max="8451" width="26.88671875" style="34" customWidth="1"/>
    <col min="8452" max="8704" width="9.109375" style="34"/>
    <col min="8705" max="8705" width="9.5546875" style="34" customWidth="1"/>
    <col min="8706" max="8706" width="43.33203125" style="34" customWidth="1"/>
    <col min="8707" max="8707" width="26.88671875" style="34" customWidth="1"/>
    <col min="8708" max="8960" width="9.109375" style="34"/>
    <col min="8961" max="8961" width="9.5546875" style="34" customWidth="1"/>
    <col min="8962" max="8962" width="43.33203125" style="34" customWidth="1"/>
    <col min="8963" max="8963" width="26.88671875" style="34" customWidth="1"/>
    <col min="8964" max="9216" width="9.109375" style="34"/>
    <col min="9217" max="9217" width="9.5546875" style="34" customWidth="1"/>
    <col min="9218" max="9218" width="43.33203125" style="34" customWidth="1"/>
    <col min="9219" max="9219" width="26.88671875" style="34" customWidth="1"/>
    <col min="9220" max="9472" width="9.109375" style="34"/>
    <col min="9473" max="9473" width="9.5546875" style="34" customWidth="1"/>
    <col min="9474" max="9474" width="43.33203125" style="34" customWidth="1"/>
    <col min="9475" max="9475" width="26.88671875" style="34" customWidth="1"/>
    <col min="9476" max="9728" width="9.109375" style="34"/>
    <col min="9729" max="9729" width="9.5546875" style="34" customWidth="1"/>
    <col min="9730" max="9730" width="43.33203125" style="34" customWidth="1"/>
    <col min="9731" max="9731" width="26.88671875" style="34" customWidth="1"/>
    <col min="9732" max="9984" width="9.109375" style="34"/>
    <col min="9985" max="9985" width="9.5546875" style="34" customWidth="1"/>
    <col min="9986" max="9986" width="43.33203125" style="34" customWidth="1"/>
    <col min="9987" max="9987" width="26.88671875" style="34" customWidth="1"/>
    <col min="9988" max="10240" width="9.109375" style="34"/>
    <col min="10241" max="10241" width="9.5546875" style="34" customWidth="1"/>
    <col min="10242" max="10242" width="43.33203125" style="34" customWidth="1"/>
    <col min="10243" max="10243" width="26.88671875" style="34" customWidth="1"/>
    <col min="10244" max="10496" width="9.109375" style="34"/>
    <col min="10497" max="10497" width="9.5546875" style="34" customWidth="1"/>
    <col min="10498" max="10498" width="43.33203125" style="34" customWidth="1"/>
    <col min="10499" max="10499" width="26.88671875" style="34" customWidth="1"/>
    <col min="10500" max="10752" width="9.109375" style="34"/>
    <col min="10753" max="10753" width="9.5546875" style="34" customWidth="1"/>
    <col min="10754" max="10754" width="43.33203125" style="34" customWidth="1"/>
    <col min="10755" max="10755" width="26.88671875" style="34" customWidth="1"/>
    <col min="10756" max="11008" width="9.109375" style="34"/>
    <col min="11009" max="11009" width="9.5546875" style="34" customWidth="1"/>
    <col min="11010" max="11010" width="43.33203125" style="34" customWidth="1"/>
    <col min="11011" max="11011" width="26.88671875" style="34" customWidth="1"/>
    <col min="11012" max="11264" width="9.109375" style="34"/>
    <col min="11265" max="11265" width="9.5546875" style="34" customWidth="1"/>
    <col min="11266" max="11266" width="43.33203125" style="34" customWidth="1"/>
    <col min="11267" max="11267" width="26.88671875" style="34" customWidth="1"/>
    <col min="11268" max="11520" width="9.109375" style="34"/>
    <col min="11521" max="11521" width="9.5546875" style="34" customWidth="1"/>
    <col min="11522" max="11522" width="43.33203125" style="34" customWidth="1"/>
    <col min="11523" max="11523" width="26.88671875" style="34" customWidth="1"/>
    <col min="11524" max="11776" width="9.109375" style="34"/>
    <col min="11777" max="11777" width="9.5546875" style="34" customWidth="1"/>
    <col min="11778" max="11778" width="43.33203125" style="34" customWidth="1"/>
    <col min="11779" max="11779" width="26.88671875" style="34" customWidth="1"/>
    <col min="11780" max="12032" width="9.109375" style="34"/>
    <col min="12033" max="12033" width="9.5546875" style="34" customWidth="1"/>
    <col min="12034" max="12034" width="43.33203125" style="34" customWidth="1"/>
    <col min="12035" max="12035" width="26.88671875" style="34" customWidth="1"/>
    <col min="12036" max="12288" width="9.109375" style="34"/>
    <col min="12289" max="12289" width="9.5546875" style="34" customWidth="1"/>
    <col min="12290" max="12290" width="43.33203125" style="34" customWidth="1"/>
    <col min="12291" max="12291" width="26.88671875" style="34" customWidth="1"/>
    <col min="12292" max="12544" width="9.109375" style="34"/>
    <col min="12545" max="12545" width="9.5546875" style="34" customWidth="1"/>
    <col min="12546" max="12546" width="43.33203125" style="34" customWidth="1"/>
    <col min="12547" max="12547" width="26.88671875" style="34" customWidth="1"/>
    <col min="12548" max="12800" width="9.109375" style="34"/>
    <col min="12801" max="12801" width="9.5546875" style="34" customWidth="1"/>
    <col min="12802" max="12802" width="43.33203125" style="34" customWidth="1"/>
    <col min="12803" max="12803" width="26.88671875" style="34" customWidth="1"/>
    <col min="12804" max="13056" width="9.109375" style="34"/>
    <col min="13057" max="13057" width="9.5546875" style="34" customWidth="1"/>
    <col min="13058" max="13058" width="43.33203125" style="34" customWidth="1"/>
    <col min="13059" max="13059" width="26.88671875" style="34" customWidth="1"/>
    <col min="13060" max="13312" width="9.109375" style="34"/>
    <col min="13313" max="13313" width="9.5546875" style="34" customWidth="1"/>
    <col min="13314" max="13314" width="43.33203125" style="34" customWidth="1"/>
    <col min="13315" max="13315" width="26.88671875" style="34" customWidth="1"/>
    <col min="13316" max="13568" width="9.109375" style="34"/>
    <col min="13569" max="13569" width="9.5546875" style="34" customWidth="1"/>
    <col min="13570" max="13570" width="43.33203125" style="34" customWidth="1"/>
    <col min="13571" max="13571" width="26.88671875" style="34" customWidth="1"/>
    <col min="13572" max="13824" width="9.109375" style="34"/>
    <col min="13825" max="13825" width="9.5546875" style="34" customWidth="1"/>
    <col min="13826" max="13826" width="43.33203125" style="34" customWidth="1"/>
    <col min="13827" max="13827" width="26.88671875" style="34" customWidth="1"/>
    <col min="13828" max="14080" width="9.109375" style="34"/>
    <col min="14081" max="14081" width="9.5546875" style="34" customWidth="1"/>
    <col min="14082" max="14082" width="43.33203125" style="34" customWidth="1"/>
    <col min="14083" max="14083" width="26.88671875" style="34" customWidth="1"/>
    <col min="14084" max="14336" width="9.109375" style="34"/>
    <col min="14337" max="14337" width="9.5546875" style="34" customWidth="1"/>
    <col min="14338" max="14338" width="43.33203125" style="34" customWidth="1"/>
    <col min="14339" max="14339" width="26.88671875" style="34" customWidth="1"/>
    <col min="14340" max="14592" width="9.109375" style="34"/>
    <col min="14593" max="14593" width="9.5546875" style="34" customWidth="1"/>
    <col min="14594" max="14594" width="43.33203125" style="34" customWidth="1"/>
    <col min="14595" max="14595" width="26.88671875" style="34" customWidth="1"/>
    <col min="14596" max="14848" width="9.109375" style="34"/>
    <col min="14849" max="14849" width="9.5546875" style="34" customWidth="1"/>
    <col min="14850" max="14850" width="43.33203125" style="34" customWidth="1"/>
    <col min="14851" max="14851" width="26.88671875" style="34" customWidth="1"/>
    <col min="14852" max="15104" width="9.109375" style="34"/>
    <col min="15105" max="15105" width="9.5546875" style="34" customWidth="1"/>
    <col min="15106" max="15106" width="43.33203125" style="34" customWidth="1"/>
    <col min="15107" max="15107" width="26.88671875" style="34" customWidth="1"/>
    <col min="15108" max="15360" width="9.109375" style="34"/>
    <col min="15361" max="15361" width="9.5546875" style="34" customWidth="1"/>
    <col min="15362" max="15362" width="43.33203125" style="34" customWidth="1"/>
    <col min="15363" max="15363" width="26.88671875" style="34" customWidth="1"/>
    <col min="15364" max="15616" width="9.109375" style="34"/>
    <col min="15617" max="15617" width="9.5546875" style="34" customWidth="1"/>
    <col min="15618" max="15618" width="43.33203125" style="34" customWidth="1"/>
    <col min="15619" max="15619" width="26.88671875" style="34" customWidth="1"/>
    <col min="15620" max="15872" width="9.109375" style="34"/>
    <col min="15873" max="15873" width="9.5546875" style="34" customWidth="1"/>
    <col min="15874" max="15874" width="43.33203125" style="34" customWidth="1"/>
    <col min="15875" max="15875" width="26.88671875" style="34" customWidth="1"/>
    <col min="15876" max="16128" width="9.109375" style="34"/>
    <col min="16129" max="16129" width="9.5546875" style="34" customWidth="1"/>
    <col min="16130" max="16130" width="43.33203125" style="34" customWidth="1"/>
    <col min="16131" max="16131" width="26.88671875" style="34" customWidth="1"/>
    <col min="16132" max="16384" width="9.109375" style="34"/>
  </cols>
  <sheetData>
    <row r="1" spans="1:11" ht="21" x14ac:dyDescent="0.4">
      <c r="A1" s="6" t="s">
        <v>299</v>
      </c>
      <c r="C1" s="35"/>
    </row>
    <row r="2" spans="1:11" ht="21" x14ac:dyDescent="0.4">
      <c r="A2" s="6" t="s">
        <v>300</v>
      </c>
    </row>
    <row r="3" spans="1:11" x14ac:dyDescent="0.25">
      <c r="D3" s="173" t="s">
        <v>301</v>
      </c>
    </row>
    <row r="4" spans="1:11" s="100" customFormat="1" ht="39.6" x14ac:dyDescent="0.25">
      <c r="A4" s="130" t="s">
        <v>302</v>
      </c>
      <c r="B4" s="130" t="s">
        <v>13</v>
      </c>
      <c r="C4" s="172" t="s">
        <v>303</v>
      </c>
      <c r="D4" s="172" t="s">
        <v>304</v>
      </c>
      <c r="E4" s="130" t="s">
        <v>305</v>
      </c>
      <c r="F4" s="130"/>
      <c r="H4" s="167" t="s">
        <v>306</v>
      </c>
      <c r="I4" s="100" t="s">
        <v>307</v>
      </c>
      <c r="J4" s="167" t="s">
        <v>308</v>
      </c>
      <c r="K4" s="100" t="s">
        <v>309</v>
      </c>
    </row>
    <row r="5" spans="1:11" s="36" customFormat="1" x14ac:dyDescent="0.25">
      <c r="A5" s="131">
        <v>39891</v>
      </c>
      <c r="B5" s="132" t="s">
        <v>310</v>
      </c>
      <c r="C5" s="133">
        <v>149</v>
      </c>
      <c r="D5" s="174">
        <v>100</v>
      </c>
      <c r="E5" s="132"/>
      <c r="F5" s="132"/>
      <c r="H5" s="166">
        <v>149</v>
      </c>
      <c r="I5" s="261">
        <v>100</v>
      </c>
      <c r="J5" s="261">
        <v>100</v>
      </c>
      <c r="K5" s="342">
        <f>+J5-I5</f>
        <v>0</v>
      </c>
    </row>
    <row r="6" spans="1:11" x14ac:dyDescent="0.25">
      <c r="A6" s="131">
        <v>39968</v>
      </c>
      <c r="B6" s="134" t="s">
        <v>311</v>
      </c>
      <c r="C6" s="135">
        <v>285</v>
      </c>
      <c r="D6" s="174">
        <v>100</v>
      </c>
      <c r="E6" s="134"/>
      <c r="F6" s="134"/>
      <c r="H6" s="166">
        <v>285</v>
      </c>
      <c r="I6" s="261">
        <v>100</v>
      </c>
      <c r="J6" s="261">
        <v>100</v>
      </c>
      <c r="K6" s="342">
        <f t="shared" ref="K6:K18" si="0">+J6-I6</f>
        <v>0</v>
      </c>
    </row>
    <row r="7" spans="1:11" ht="14.4" x14ac:dyDescent="0.3">
      <c r="A7" s="131">
        <v>40263</v>
      </c>
      <c r="B7" s="134" t="s">
        <v>312</v>
      </c>
      <c r="C7" s="136">
        <v>900</v>
      </c>
      <c r="D7" s="174">
        <v>400</v>
      </c>
      <c r="E7" s="134"/>
      <c r="F7" s="134"/>
      <c r="H7" s="166">
        <v>900</v>
      </c>
      <c r="I7" s="261">
        <v>400</v>
      </c>
      <c r="J7" s="261">
        <v>400</v>
      </c>
      <c r="K7" s="342">
        <f t="shared" si="0"/>
        <v>0</v>
      </c>
    </row>
    <row r="8" spans="1:11" x14ac:dyDescent="0.25">
      <c r="A8" s="131">
        <v>40604</v>
      </c>
      <c r="B8" s="134" t="s">
        <v>313</v>
      </c>
      <c r="C8" s="137">
        <v>1800</v>
      </c>
      <c r="D8" s="174">
        <v>400</v>
      </c>
      <c r="E8" s="134"/>
      <c r="F8" s="134"/>
      <c r="H8" s="166">
        <v>1800</v>
      </c>
      <c r="I8" s="261">
        <v>400</v>
      </c>
      <c r="J8" s="261">
        <v>400</v>
      </c>
      <c r="K8" s="342">
        <f t="shared" si="0"/>
        <v>0</v>
      </c>
    </row>
    <row r="9" spans="1:11" x14ac:dyDescent="0.25">
      <c r="A9" s="131">
        <v>40829</v>
      </c>
      <c r="B9" s="134" t="s">
        <v>314</v>
      </c>
      <c r="C9" s="138">
        <v>750</v>
      </c>
      <c r="D9" s="174">
        <v>0</v>
      </c>
      <c r="E9" s="134"/>
      <c r="F9" s="134"/>
      <c r="H9" s="166">
        <v>750</v>
      </c>
      <c r="I9" s="261">
        <v>0</v>
      </c>
      <c r="J9" s="261">
        <v>0</v>
      </c>
      <c r="K9" s="342">
        <f t="shared" si="0"/>
        <v>0</v>
      </c>
    </row>
    <row r="10" spans="1:11" x14ac:dyDescent="0.25">
      <c r="A10" s="131">
        <v>40913</v>
      </c>
      <c r="B10" s="134" t="s">
        <v>315</v>
      </c>
      <c r="C10" s="138">
        <v>650</v>
      </c>
      <c r="D10" s="174">
        <v>0</v>
      </c>
      <c r="E10" s="134" t="s">
        <v>408</v>
      </c>
      <c r="F10" s="134"/>
      <c r="H10" s="166">
        <v>650</v>
      </c>
      <c r="I10" s="261">
        <v>0</v>
      </c>
      <c r="J10" s="261">
        <v>0</v>
      </c>
      <c r="K10" s="342">
        <f t="shared" si="0"/>
        <v>0</v>
      </c>
    </row>
    <row r="11" spans="1:11" x14ac:dyDescent="0.25">
      <c r="A11" s="131">
        <v>41214</v>
      </c>
      <c r="B11" s="134" t="s">
        <v>316</v>
      </c>
      <c r="C11" s="138">
        <v>1005.03</v>
      </c>
      <c r="D11" s="174">
        <v>500</v>
      </c>
      <c r="E11" s="165" t="s">
        <v>317</v>
      </c>
      <c r="F11" s="134"/>
      <c r="H11" s="166">
        <v>1005.03</v>
      </c>
      <c r="I11" s="261">
        <v>500</v>
      </c>
      <c r="J11" s="261">
        <v>500</v>
      </c>
      <c r="K11" s="342">
        <f t="shared" si="0"/>
        <v>0</v>
      </c>
    </row>
    <row r="12" spans="1:11" x14ac:dyDescent="0.25">
      <c r="A12" s="131">
        <v>42992</v>
      </c>
      <c r="B12" s="134" t="s">
        <v>318</v>
      </c>
      <c r="C12" s="138">
        <v>2350</v>
      </c>
      <c r="D12" s="174">
        <v>0</v>
      </c>
      <c r="E12" s="134" t="s">
        <v>319</v>
      </c>
      <c r="F12" s="134"/>
      <c r="H12" s="166">
        <v>2350</v>
      </c>
      <c r="I12" s="261">
        <v>0</v>
      </c>
      <c r="J12" s="261">
        <v>0</v>
      </c>
      <c r="K12" s="342">
        <f t="shared" si="0"/>
        <v>0</v>
      </c>
    </row>
    <row r="13" spans="1:11" x14ac:dyDescent="0.25">
      <c r="A13" s="131">
        <v>43040</v>
      </c>
      <c r="B13" s="134" t="s">
        <v>320</v>
      </c>
      <c r="C13" s="138">
        <v>56.13</v>
      </c>
      <c r="D13" s="174">
        <v>10</v>
      </c>
      <c r="E13" s="134" t="s">
        <v>322</v>
      </c>
      <c r="F13" s="134"/>
      <c r="H13" s="166">
        <v>49.13</v>
      </c>
      <c r="I13" s="261">
        <v>10</v>
      </c>
      <c r="J13" s="261">
        <v>10</v>
      </c>
      <c r="K13" s="342">
        <f t="shared" si="0"/>
        <v>0</v>
      </c>
    </row>
    <row r="14" spans="1:11" x14ac:dyDescent="0.25">
      <c r="A14" s="131">
        <v>43070</v>
      </c>
      <c r="B14" s="134" t="s">
        <v>321</v>
      </c>
      <c r="C14" s="138">
        <v>273.38</v>
      </c>
      <c r="D14" s="174">
        <v>50</v>
      </c>
      <c r="E14" s="134" t="s">
        <v>322</v>
      </c>
      <c r="F14" s="134"/>
      <c r="G14" s="8"/>
      <c r="H14" s="166">
        <v>0</v>
      </c>
      <c r="I14" s="261">
        <v>50</v>
      </c>
      <c r="J14" s="261">
        <v>50</v>
      </c>
      <c r="K14" s="342">
        <f t="shared" si="0"/>
        <v>0</v>
      </c>
    </row>
    <row r="15" spans="1:11" x14ac:dyDescent="0.25">
      <c r="A15" s="131">
        <v>43435</v>
      </c>
      <c r="B15" s="134" t="s">
        <v>323</v>
      </c>
      <c r="C15" s="138">
        <v>188.92</v>
      </c>
      <c r="D15" s="174">
        <v>50</v>
      </c>
      <c r="E15" s="134" t="s">
        <v>322</v>
      </c>
      <c r="F15" s="134"/>
      <c r="H15" s="166">
        <v>162.1</v>
      </c>
      <c r="I15" s="261">
        <v>50</v>
      </c>
      <c r="J15" s="261">
        <v>50</v>
      </c>
      <c r="K15" s="342">
        <f t="shared" si="0"/>
        <v>0</v>
      </c>
    </row>
    <row r="16" spans="1:11" ht="14.4" x14ac:dyDescent="0.3">
      <c r="A16" s="169">
        <v>44463</v>
      </c>
      <c r="B16" s="127" t="s">
        <v>324</v>
      </c>
      <c r="C16" s="138">
        <v>415.76</v>
      </c>
      <c r="D16" s="174">
        <v>400</v>
      </c>
      <c r="E16" s="134" t="s">
        <v>325</v>
      </c>
      <c r="F16" s="134"/>
      <c r="H16" s="166">
        <v>0</v>
      </c>
      <c r="I16" s="261">
        <v>400</v>
      </c>
      <c r="J16" s="261">
        <v>400</v>
      </c>
      <c r="K16" s="342">
        <f t="shared" si="0"/>
        <v>0</v>
      </c>
    </row>
    <row r="17" spans="1:11" x14ac:dyDescent="0.25">
      <c r="A17" s="131">
        <v>43770</v>
      </c>
      <c r="B17" s="134" t="s">
        <v>326</v>
      </c>
      <c r="C17" s="138">
        <v>1500</v>
      </c>
      <c r="D17" s="174">
        <v>1500</v>
      </c>
      <c r="E17" s="134" t="s">
        <v>325</v>
      </c>
      <c r="F17" s="134"/>
      <c r="H17" s="166">
        <v>1500</v>
      </c>
      <c r="I17" s="261">
        <v>1500</v>
      </c>
      <c r="J17" s="261">
        <v>1500</v>
      </c>
      <c r="K17" s="342">
        <f t="shared" si="0"/>
        <v>0</v>
      </c>
    </row>
    <row r="18" spans="1:11" x14ac:dyDescent="0.25">
      <c r="A18" s="131">
        <v>45293</v>
      </c>
      <c r="B18" s="134" t="s">
        <v>327</v>
      </c>
      <c r="C18" s="138">
        <v>543.64</v>
      </c>
      <c r="D18" s="174">
        <v>543.64</v>
      </c>
      <c r="E18" s="134"/>
      <c r="F18" s="134"/>
      <c r="H18" s="34">
        <v>0</v>
      </c>
      <c r="I18" s="34">
        <v>0</v>
      </c>
      <c r="J18" s="425">
        <v>543.64</v>
      </c>
      <c r="K18" s="426">
        <f t="shared" si="0"/>
        <v>543.64</v>
      </c>
    </row>
    <row r="19" spans="1:11" x14ac:dyDescent="0.25">
      <c r="C19" s="37">
        <f>SUM(C5:C18)</f>
        <v>10866.859999999999</v>
      </c>
      <c r="D19" s="175">
        <f>SUM(D5:D18)</f>
        <v>4053.64</v>
      </c>
    </row>
    <row r="20" spans="1:11" ht="13.8" thickBot="1" x14ac:dyDescent="0.3">
      <c r="D20" s="175"/>
      <c r="H20" s="168">
        <f>SUM(H5:H19)</f>
        <v>9600.26</v>
      </c>
      <c r="I20" s="341">
        <f>SUM(I5:I19)</f>
        <v>3510</v>
      </c>
      <c r="J20" s="171">
        <f>SUM(J5:J19)</f>
        <v>4053.64</v>
      </c>
    </row>
    <row r="21" spans="1:11" x14ac:dyDescent="0.25">
      <c r="D21" s="175"/>
    </row>
    <row r="22" spans="1:11" x14ac:dyDescent="0.25">
      <c r="D22" s="175"/>
    </row>
    <row r="23" spans="1:11" x14ac:dyDescent="0.25">
      <c r="D23" s="175"/>
    </row>
    <row r="24" spans="1:11" x14ac:dyDescent="0.25">
      <c r="D24" s="175"/>
    </row>
  </sheetData>
  <sortState xmlns:xlrd2="http://schemas.microsoft.com/office/spreadsheetml/2017/richdata2" ref="A5:Q15">
    <sortCondition ref="A15"/>
  </sortState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B061-BB69-429D-9FC4-142357D26094}">
  <sheetPr>
    <pageSetUpPr fitToPage="1"/>
  </sheetPr>
  <dimension ref="B1:T49"/>
  <sheetViews>
    <sheetView zoomScale="80" zoomScaleNormal="80" workbookViewId="0">
      <pane ySplit="1" topLeftCell="A2" activePane="bottomLeft" state="frozen"/>
      <selection pane="bottomLeft" activeCell="O13" sqref="O13"/>
    </sheetView>
  </sheetViews>
  <sheetFormatPr defaultColWidth="14" defaultRowHeight="16.2" customHeight="1" x14ac:dyDescent="0.3"/>
  <cols>
    <col min="1" max="1" width="2.33203125" style="467" customWidth="1"/>
    <col min="2" max="2" width="43.33203125" style="467" bestFit="1" customWidth="1"/>
    <col min="3" max="3" width="14" style="462"/>
    <col min="4" max="4" width="11.33203125" style="462" customWidth="1"/>
    <col min="5" max="5" width="14" style="462"/>
    <col min="6" max="6" width="11.109375" style="462" customWidth="1"/>
    <col min="7" max="8" width="14" style="462"/>
    <col min="9" max="9" width="3.6640625" style="462" customWidth="1"/>
    <col min="10" max="10" width="14.21875" style="462" customWidth="1"/>
    <col min="11" max="20" width="14" style="462"/>
    <col min="21" max="16384" width="14" style="467"/>
  </cols>
  <sheetData>
    <row r="1" spans="2:20" s="436" customFormat="1" ht="89.4" customHeight="1" thickTop="1" thickBot="1" x14ac:dyDescent="0.35">
      <c r="B1" s="427" t="s">
        <v>421</v>
      </c>
      <c r="C1" s="428" t="s">
        <v>422</v>
      </c>
      <c r="D1" s="428" t="s">
        <v>423</v>
      </c>
      <c r="E1" s="428" t="s">
        <v>424</v>
      </c>
      <c r="F1" s="429" t="s">
        <v>425</v>
      </c>
      <c r="G1" s="428" t="s">
        <v>426</v>
      </c>
      <c r="H1" s="430" t="s">
        <v>427</v>
      </c>
      <c r="I1" s="431"/>
      <c r="J1" s="432" t="s">
        <v>428</v>
      </c>
      <c r="K1" s="433"/>
      <c r="L1" s="433"/>
      <c r="M1" s="433"/>
      <c r="N1" s="434"/>
      <c r="O1" s="433"/>
      <c r="P1" s="435" t="s">
        <v>429</v>
      </c>
      <c r="Q1" s="431"/>
      <c r="R1" s="431"/>
      <c r="S1" s="431"/>
    </row>
    <row r="2" spans="2:20" s="450" customFormat="1" ht="35.4" customHeight="1" x14ac:dyDescent="0.3">
      <c r="B2" s="437"/>
      <c r="C2" s="438"/>
      <c r="D2" s="439"/>
      <c r="E2" s="439"/>
      <c r="F2" s="440"/>
      <c r="G2" s="441"/>
      <c r="H2" s="442"/>
      <c r="I2" s="443"/>
      <c r="J2" s="444" t="s">
        <v>430</v>
      </c>
      <c r="K2" s="445"/>
      <c r="L2" s="446"/>
      <c r="M2" s="446"/>
      <c r="N2" s="447"/>
      <c r="O2" s="448"/>
      <c r="P2" s="449"/>
      <c r="Q2" s="443"/>
      <c r="R2" s="443"/>
      <c r="S2" s="443"/>
    </row>
    <row r="3" spans="2:20" s="459" customFormat="1" ht="19.95" customHeight="1" thickBot="1" x14ac:dyDescent="0.35">
      <c r="B3" s="451" t="s">
        <v>431</v>
      </c>
      <c r="C3" s="524">
        <f t="shared" ref="C3" si="0">C29</f>
        <v>15223</v>
      </c>
      <c r="D3" s="524">
        <f>D29</f>
        <v>13582</v>
      </c>
      <c r="E3" s="524">
        <f>E29</f>
        <v>13001</v>
      </c>
      <c r="F3" s="525">
        <f>F29</f>
        <v>13001</v>
      </c>
      <c r="G3" s="526">
        <f>G29</f>
        <v>19317</v>
      </c>
      <c r="H3" s="452">
        <f>H29</f>
        <v>24165</v>
      </c>
      <c r="I3" s="453"/>
      <c r="J3" s="454"/>
      <c r="K3" s="455"/>
      <c r="L3" s="455" t="s">
        <v>454</v>
      </c>
      <c r="M3" s="455" t="s">
        <v>454</v>
      </c>
      <c r="N3" s="456" t="s">
        <v>454</v>
      </c>
      <c r="O3" s="457" t="s">
        <v>454</v>
      </c>
      <c r="P3" s="458" t="s">
        <v>454</v>
      </c>
      <c r="Q3" s="453"/>
      <c r="R3" s="453"/>
      <c r="S3" s="453"/>
    </row>
    <row r="4" spans="2:20" ht="20.25" customHeight="1" thickBot="1" x14ac:dyDescent="0.35">
      <c r="B4" s="460" t="s">
        <v>432</v>
      </c>
      <c r="C4" s="527">
        <v>0</v>
      </c>
      <c r="D4" s="527">
        <v>0</v>
      </c>
      <c r="E4" s="527">
        <v>0</v>
      </c>
      <c r="F4" s="528">
        <v>0</v>
      </c>
      <c r="G4" s="529">
        <v>0</v>
      </c>
      <c r="H4" s="461">
        <v>0</v>
      </c>
      <c r="J4" s="463" t="s">
        <v>433</v>
      </c>
      <c r="K4" s="464">
        <v>318.8</v>
      </c>
      <c r="L4" s="465">
        <v>319.8</v>
      </c>
      <c r="M4" s="465">
        <v>319</v>
      </c>
      <c r="N4" s="466">
        <v>319</v>
      </c>
      <c r="O4" s="466">
        <v>321.89999999999998</v>
      </c>
      <c r="P4" s="466">
        <v>323.2</v>
      </c>
      <c r="T4" s="467"/>
    </row>
    <row r="5" spans="2:20" s="459" customFormat="1" ht="20.25" customHeight="1" thickBot="1" x14ac:dyDescent="0.35">
      <c r="B5" s="468" t="s">
        <v>434</v>
      </c>
      <c r="C5" s="524">
        <f t="shared" ref="C5:H5" si="1">C3-C4</f>
        <v>15223</v>
      </c>
      <c r="D5" s="524">
        <f t="shared" si="1"/>
        <v>13582</v>
      </c>
      <c r="E5" s="524">
        <f t="shared" si="1"/>
        <v>13001</v>
      </c>
      <c r="F5" s="525">
        <f t="shared" si="1"/>
        <v>13001</v>
      </c>
      <c r="G5" s="526">
        <f t="shared" si="1"/>
        <v>19317</v>
      </c>
      <c r="H5" s="452">
        <f t="shared" si="1"/>
        <v>24165</v>
      </c>
      <c r="I5" s="453"/>
      <c r="J5" s="469" t="s">
        <v>435</v>
      </c>
      <c r="K5" s="470">
        <v>92</v>
      </c>
      <c r="L5" s="471">
        <v>91.6</v>
      </c>
      <c r="M5" s="471">
        <v>91.8</v>
      </c>
      <c r="N5" s="466">
        <v>92</v>
      </c>
      <c r="O5" s="466">
        <v>91.5</v>
      </c>
      <c r="P5" s="466">
        <v>103.2</v>
      </c>
      <c r="Q5" s="453"/>
      <c r="R5" s="453"/>
      <c r="S5" s="453"/>
    </row>
    <row r="6" spans="2:20" ht="20.25" customHeight="1" thickTop="1" thickBot="1" x14ac:dyDescent="0.35">
      <c r="B6" s="472"/>
      <c r="C6" s="527"/>
      <c r="D6" s="530"/>
      <c r="E6" s="530"/>
      <c r="F6" s="531"/>
      <c r="G6" s="529"/>
      <c r="H6" s="473"/>
      <c r="J6" s="474" t="s">
        <v>10</v>
      </c>
      <c r="K6" s="475">
        <f t="shared" ref="K6:P6" si="2">SUM(K4:K5)</f>
        <v>410.8</v>
      </c>
      <c r="L6" s="476">
        <f t="shared" si="2"/>
        <v>411.4</v>
      </c>
      <c r="M6" s="476">
        <f t="shared" si="2"/>
        <v>410.8</v>
      </c>
      <c r="N6" s="476">
        <f t="shared" si="2"/>
        <v>411</v>
      </c>
      <c r="O6" s="476">
        <f t="shared" si="2"/>
        <v>413.4</v>
      </c>
      <c r="P6" s="476">
        <f t="shared" si="2"/>
        <v>426.4</v>
      </c>
      <c r="T6" s="467"/>
    </row>
    <row r="7" spans="2:20" s="459" customFormat="1" ht="20.25" customHeight="1" thickTop="1" x14ac:dyDescent="0.3">
      <c r="B7" s="468" t="s">
        <v>436</v>
      </c>
      <c r="C7" s="532">
        <f t="shared" ref="C7:F7" si="3">K4</f>
        <v>318.8</v>
      </c>
      <c r="D7" s="533">
        <f t="shared" si="3"/>
        <v>319.8</v>
      </c>
      <c r="E7" s="533">
        <f t="shared" si="3"/>
        <v>319</v>
      </c>
      <c r="F7" s="534">
        <f t="shared" si="3"/>
        <v>319</v>
      </c>
      <c r="G7" s="535">
        <f>O4</f>
        <v>321.89999999999998</v>
      </c>
      <c r="H7" s="477">
        <f>P6</f>
        <v>426.4</v>
      </c>
      <c r="J7" s="462"/>
      <c r="K7" s="462"/>
      <c r="L7" s="462"/>
      <c r="M7" s="462"/>
      <c r="N7" s="462"/>
      <c r="O7" s="462"/>
      <c r="P7" s="462"/>
    </row>
    <row r="8" spans="2:20" ht="20.25" customHeight="1" x14ac:dyDescent="0.3">
      <c r="B8" s="478" t="s">
        <v>6</v>
      </c>
      <c r="C8" s="479">
        <f t="shared" ref="C8:H8" si="4">C5/C7</f>
        <v>47.750941028858215</v>
      </c>
      <c r="D8" s="479">
        <f t="shared" si="4"/>
        <v>42.470293933708568</v>
      </c>
      <c r="E8" s="479">
        <f t="shared" si="4"/>
        <v>40.755485893416925</v>
      </c>
      <c r="F8" s="480">
        <f t="shared" si="4"/>
        <v>40.755485893416925</v>
      </c>
      <c r="G8" s="481">
        <f t="shared" si="4"/>
        <v>60.009319664492082</v>
      </c>
      <c r="H8" s="482">
        <f t="shared" si="4"/>
        <v>56.672138836772987</v>
      </c>
      <c r="J8" s="513" t="s">
        <v>442</v>
      </c>
      <c r="K8" s="514"/>
      <c r="L8" s="514"/>
      <c r="M8" s="514"/>
      <c r="N8" s="514"/>
      <c r="O8" s="514"/>
      <c r="P8" s="514"/>
      <c r="T8" s="467"/>
    </row>
    <row r="9" spans="2:20" ht="20.25" customHeight="1" thickBot="1" x14ac:dyDescent="0.35">
      <c r="B9" s="483" t="s">
        <v>437</v>
      </c>
      <c r="C9" s="484"/>
      <c r="D9" s="484">
        <f>SUM(D8-C8)/C8</f>
        <v>-0.11058728857214133</v>
      </c>
      <c r="E9" s="484">
        <f t="shared" ref="E9:H9" si="5">SUM(E8-D8)/D8</f>
        <v>-4.03766463911992E-2</v>
      </c>
      <c r="F9" s="484">
        <f t="shared" si="5"/>
        <v>0</v>
      </c>
      <c r="G9" s="484">
        <f t="shared" si="5"/>
        <v>0.47242311921951974</v>
      </c>
      <c r="H9" s="484">
        <f t="shared" si="5"/>
        <v>-5.5611042524345219E-2</v>
      </c>
      <c r="K9" s="467"/>
      <c r="T9" s="467"/>
    </row>
    <row r="10" spans="2:20" ht="20.25" customHeight="1" thickTop="1" thickBot="1" x14ac:dyDescent="0.35">
      <c r="J10" s="485"/>
      <c r="K10" s="467"/>
      <c r="T10" s="467"/>
    </row>
    <row r="11" spans="2:20" s="459" customFormat="1" ht="48.75" customHeight="1" thickTop="1" x14ac:dyDescent="0.3">
      <c r="B11" s="427" t="s">
        <v>438</v>
      </c>
      <c r="C11" s="486" t="str">
        <f>C1</f>
        <v>SM ONLY 2018/19</v>
      </c>
      <c r="D11" s="486" t="str">
        <f t="shared" ref="D11:H11" si="6">D1</f>
        <v>SM ONLY 2019/20</v>
      </c>
      <c r="E11" s="486" t="str">
        <f t="shared" si="6"/>
        <v>SM ONLY 2020/21</v>
      </c>
      <c r="F11" s="487" t="str">
        <f t="shared" si="6"/>
        <v>SM ONLY 2021/22</v>
      </c>
      <c r="G11" s="486" t="str">
        <f t="shared" si="6"/>
        <v>SM ONLY 2022/23</v>
      </c>
      <c r="H11" s="488" t="str">
        <f t="shared" si="6"/>
        <v>SM &amp; R 2023/24</v>
      </c>
      <c r="I11" s="453"/>
      <c r="J11" s="485"/>
      <c r="K11" s="467"/>
      <c r="L11" s="462"/>
      <c r="M11" s="462"/>
      <c r="N11" s="462"/>
      <c r="O11" s="462"/>
      <c r="P11" s="462"/>
      <c r="Q11" s="453"/>
      <c r="R11" s="453"/>
      <c r="S11" s="453"/>
    </row>
    <row r="12" spans="2:20" ht="19.95" customHeight="1" x14ac:dyDescent="0.3">
      <c r="B12" s="489" t="s">
        <v>270</v>
      </c>
      <c r="C12" s="490">
        <v>7000</v>
      </c>
      <c r="D12" s="490">
        <v>8388</v>
      </c>
      <c r="E12" s="490">
        <v>7000</v>
      </c>
      <c r="F12" s="491">
        <v>7000</v>
      </c>
      <c r="G12" s="492">
        <v>14000</v>
      </c>
      <c r="H12" s="515">
        <v>15000</v>
      </c>
      <c r="J12" s="493"/>
      <c r="K12" s="467"/>
      <c r="T12" s="467"/>
    </row>
    <row r="13" spans="2:20" ht="19.95" customHeight="1" x14ac:dyDescent="0.3">
      <c r="B13" s="489" t="s">
        <v>271</v>
      </c>
      <c r="C13" s="490">
        <v>1736</v>
      </c>
      <c r="D13" s="490">
        <v>0</v>
      </c>
      <c r="E13" s="490">
        <v>1666</v>
      </c>
      <c r="F13" s="491">
        <v>1666</v>
      </c>
      <c r="G13" s="492">
        <v>3332</v>
      </c>
      <c r="H13" s="515">
        <v>4200</v>
      </c>
      <c r="J13" s="485"/>
      <c r="K13" s="467"/>
      <c r="O13" s="536"/>
      <c r="T13" s="467"/>
    </row>
    <row r="14" spans="2:20" ht="19.95" customHeight="1" x14ac:dyDescent="0.3">
      <c r="B14" s="489" t="s">
        <v>168</v>
      </c>
      <c r="C14" s="490">
        <v>250</v>
      </c>
      <c r="D14" s="490">
        <v>162</v>
      </c>
      <c r="E14" s="490">
        <v>0</v>
      </c>
      <c r="F14" s="491">
        <v>0</v>
      </c>
      <c r="G14" s="492">
        <v>0</v>
      </c>
      <c r="H14" s="515">
        <v>0</v>
      </c>
      <c r="J14" s="494"/>
      <c r="K14" s="467"/>
      <c r="T14" s="467"/>
    </row>
    <row r="15" spans="2:20" ht="19.95" customHeight="1" x14ac:dyDescent="0.3">
      <c r="B15" s="489" t="s">
        <v>17</v>
      </c>
      <c r="C15" s="490">
        <v>80</v>
      </c>
      <c r="D15" s="490">
        <v>100</v>
      </c>
      <c r="E15" s="490">
        <v>0</v>
      </c>
      <c r="F15" s="491">
        <v>0</v>
      </c>
      <c r="G15" s="492">
        <v>0</v>
      </c>
      <c r="H15" s="515">
        <v>100</v>
      </c>
      <c r="J15" s="495"/>
      <c r="K15" s="467"/>
      <c r="T15" s="467"/>
    </row>
    <row r="16" spans="2:20" ht="19.95" customHeight="1" x14ac:dyDescent="0.3">
      <c r="B16" s="489" t="s">
        <v>273</v>
      </c>
      <c r="C16" s="517">
        <v>2377</v>
      </c>
      <c r="D16" s="517">
        <v>1127</v>
      </c>
      <c r="E16" s="517">
        <v>770</v>
      </c>
      <c r="F16" s="518">
        <v>770</v>
      </c>
      <c r="G16" s="519">
        <v>800</v>
      </c>
      <c r="H16" s="515">
        <v>1100</v>
      </c>
      <c r="J16" s="453"/>
      <c r="K16" s="467"/>
      <c r="T16" s="467"/>
    </row>
    <row r="17" spans="2:20" ht="19.95" customHeight="1" x14ac:dyDescent="0.3">
      <c r="B17" s="489" t="s">
        <v>275</v>
      </c>
      <c r="C17" s="517">
        <v>200</v>
      </c>
      <c r="D17" s="517">
        <v>200</v>
      </c>
      <c r="E17" s="517">
        <v>200</v>
      </c>
      <c r="F17" s="518">
        <v>200</v>
      </c>
      <c r="G17" s="519">
        <v>200</v>
      </c>
      <c r="H17" s="515">
        <v>0</v>
      </c>
      <c r="J17" s="496"/>
      <c r="K17" s="467"/>
      <c r="T17" s="467"/>
    </row>
    <row r="18" spans="2:20" ht="19.95" customHeight="1" x14ac:dyDescent="0.3">
      <c r="B18" s="489" t="s">
        <v>23</v>
      </c>
      <c r="C18" s="517">
        <v>350</v>
      </c>
      <c r="D18" s="517">
        <v>300</v>
      </c>
      <c r="E18" s="517">
        <v>300</v>
      </c>
      <c r="F18" s="518">
        <v>300</v>
      </c>
      <c r="G18" s="519">
        <v>300</v>
      </c>
      <c r="H18" s="515">
        <v>350</v>
      </c>
      <c r="J18" s="453"/>
      <c r="K18" s="467"/>
      <c r="T18" s="467"/>
    </row>
    <row r="19" spans="2:20" ht="19.95" customHeight="1" x14ac:dyDescent="0.3">
      <c r="B19" s="489" t="s">
        <v>276</v>
      </c>
      <c r="C19" s="517">
        <v>0</v>
      </c>
      <c r="D19" s="517">
        <v>175</v>
      </c>
      <c r="E19" s="517">
        <v>0</v>
      </c>
      <c r="F19" s="518">
        <v>0</v>
      </c>
      <c r="G19" s="519">
        <v>0</v>
      </c>
      <c r="H19" s="515">
        <v>0</v>
      </c>
      <c r="J19" s="453"/>
      <c r="K19" s="467"/>
      <c r="T19" s="467"/>
    </row>
    <row r="20" spans="2:20" ht="19.95" customHeight="1" x14ac:dyDescent="0.3">
      <c r="B20" s="489" t="s">
        <v>25</v>
      </c>
      <c r="C20" s="517">
        <v>200</v>
      </c>
      <c r="D20" s="517">
        <v>40</v>
      </c>
      <c r="E20" s="517">
        <v>100</v>
      </c>
      <c r="F20" s="518">
        <v>100</v>
      </c>
      <c r="G20" s="519">
        <v>100</v>
      </c>
      <c r="H20" s="515">
        <v>250</v>
      </c>
      <c r="J20" s="453"/>
      <c r="K20" s="467"/>
      <c r="T20" s="467"/>
    </row>
    <row r="21" spans="2:20" ht="19.95" customHeight="1" x14ac:dyDescent="0.3">
      <c r="B21" s="489" t="s">
        <v>278</v>
      </c>
      <c r="C21" s="517">
        <v>530</v>
      </c>
      <c r="D21" s="517">
        <v>440</v>
      </c>
      <c r="E21" s="517">
        <v>440</v>
      </c>
      <c r="F21" s="518">
        <v>440</v>
      </c>
      <c r="G21" s="519">
        <v>440</v>
      </c>
      <c r="H21" s="515">
        <v>440</v>
      </c>
      <c r="J21" s="453"/>
      <c r="K21" s="467"/>
      <c r="T21" s="467"/>
    </row>
    <row r="22" spans="2:20" ht="19.95" customHeight="1" x14ac:dyDescent="0.3">
      <c r="B22" s="489" t="s">
        <v>279</v>
      </c>
      <c r="C22" s="517">
        <v>80</v>
      </c>
      <c r="D22" s="517">
        <v>300</v>
      </c>
      <c r="E22" s="517">
        <v>300</v>
      </c>
      <c r="F22" s="518">
        <v>300</v>
      </c>
      <c r="G22" s="519">
        <v>120</v>
      </c>
      <c r="H22" s="515">
        <v>200</v>
      </c>
      <c r="J22" s="453"/>
      <c r="K22" s="467"/>
      <c r="T22" s="467"/>
    </row>
    <row r="23" spans="2:20" ht="19.95" customHeight="1" x14ac:dyDescent="0.3">
      <c r="B23" s="489" t="s">
        <v>280</v>
      </c>
      <c r="C23" s="517">
        <v>200</v>
      </c>
      <c r="D23" s="517">
        <v>0</v>
      </c>
      <c r="E23" s="517">
        <v>200</v>
      </c>
      <c r="F23" s="518">
        <v>200</v>
      </c>
      <c r="G23" s="519">
        <v>0</v>
      </c>
      <c r="H23" s="515">
        <v>500</v>
      </c>
      <c r="J23" s="453"/>
      <c r="K23" s="467"/>
      <c r="T23" s="467"/>
    </row>
    <row r="24" spans="2:20" ht="19.95" customHeight="1" x14ac:dyDescent="0.3">
      <c r="B24" s="489" t="s">
        <v>281</v>
      </c>
      <c r="C24" s="517">
        <v>1000</v>
      </c>
      <c r="D24" s="517">
        <v>1325</v>
      </c>
      <c r="E24" s="517">
        <v>1000</v>
      </c>
      <c r="F24" s="518">
        <v>1000</v>
      </c>
      <c r="G24" s="519">
        <v>0</v>
      </c>
      <c r="H24" s="515">
        <v>1000</v>
      </c>
      <c r="J24" s="453"/>
      <c r="K24" s="467"/>
      <c r="T24" s="467"/>
    </row>
    <row r="25" spans="2:20" ht="19.95" customHeight="1" x14ac:dyDescent="0.3">
      <c r="B25" s="489" t="s">
        <v>30</v>
      </c>
      <c r="C25" s="517">
        <v>1000</v>
      </c>
      <c r="D25" s="517">
        <v>1000</v>
      </c>
      <c r="E25" s="517">
        <v>1000</v>
      </c>
      <c r="F25" s="518">
        <v>1000</v>
      </c>
      <c r="G25" s="519">
        <v>0</v>
      </c>
      <c r="H25" s="515">
        <v>1000</v>
      </c>
      <c r="J25" s="453"/>
      <c r="K25" s="467"/>
      <c r="T25" s="467"/>
    </row>
    <row r="26" spans="2:20" ht="19.95" customHeight="1" x14ac:dyDescent="0.3">
      <c r="B26" s="489" t="s">
        <v>282</v>
      </c>
      <c r="C26" s="517">
        <v>20</v>
      </c>
      <c r="D26" s="517">
        <v>25</v>
      </c>
      <c r="E26" s="517">
        <v>25</v>
      </c>
      <c r="F26" s="518">
        <v>25</v>
      </c>
      <c r="G26" s="519">
        <v>25</v>
      </c>
      <c r="H26" s="515">
        <v>25</v>
      </c>
      <c r="J26" s="453"/>
      <c r="K26" s="459"/>
      <c r="L26" s="453"/>
      <c r="M26" s="453"/>
      <c r="N26" s="453"/>
      <c r="O26" s="453"/>
      <c r="P26" s="453"/>
      <c r="T26" s="467"/>
    </row>
    <row r="27" spans="2:20" ht="19.95" customHeight="1" x14ac:dyDescent="0.3">
      <c r="B27" s="497" t="s">
        <v>439</v>
      </c>
      <c r="C27" s="520">
        <v>200</v>
      </c>
      <c r="D27" s="517">
        <v>0</v>
      </c>
      <c r="E27" s="517">
        <v>0</v>
      </c>
      <c r="F27" s="518">
        <v>0</v>
      </c>
      <c r="G27" s="519">
        <v>0</v>
      </c>
      <c r="H27" s="515">
        <v>0</v>
      </c>
      <c r="K27" s="453"/>
      <c r="L27" s="467"/>
      <c r="T27" s="467"/>
    </row>
    <row r="28" spans="2:20" ht="19.95" customHeight="1" x14ac:dyDescent="0.3">
      <c r="B28" s="497" t="s">
        <v>440</v>
      </c>
      <c r="C28" s="520">
        <v>0</v>
      </c>
      <c r="D28" s="517">
        <v>0</v>
      </c>
      <c r="E28" s="517">
        <v>0</v>
      </c>
      <c r="F28" s="518">
        <v>0</v>
      </c>
      <c r="G28" s="519">
        <v>0</v>
      </c>
      <c r="H28" s="515">
        <v>0</v>
      </c>
      <c r="J28" s="498"/>
      <c r="K28" s="499"/>
      <c r="L28" s="498"/>
      <c r="M28" s="498"/>
      <c r="N28" s="498"/>
      <c r="O28" s="498"/>
      <c r="P28" s="498"/>
      <c r="T28" s="467"/>
    </row>
    <row r="29" spans="2:20" s="459" customFormat="1" ht="19.95" customHeight="1" thickBot="1" x14ac:dyDescent="0.35">
      <c r="B29" s="500" t="s">
        <v>441</v>
      </c>
      <c r="C29" s="521">
        <f t="shared" ref="C29:H29" si="7">SUM(C12:C28)</f>
        <v>15223</v>
      </c>
      <c r="D29" s="521">
        <f t="shared" si="7"/>
        <v>13582</v>
      </c>
      <c r="E29" s="521">
        <f t="shared" si="7"/>
        <v>13001</v>
      </c>
      <c r="F29" s="522">
        <f t="shared" si="7"/>
        <v>13001</v>
      </c>
      <c r="G29" s="523">
        <f t="shared" ref="G29" si="8">SUM(G12:G28)</f>
        <v>19317</v>
      </c>
      <c r="H29" s="516">
        <f t="shared" si="7"/>
        <v>24165</v>
      </c>
      <c r="I29" s="453"/>
      <c r="J29" s="501"/>
      <c r="K29" s="502"/>
      <c r="L29" s="501"/>
      <c r="M29" s="501"/>
      <c r="N29" s="501"/>
      <c r="O29" s="501"/>
      <c r="P29" s="501"/>
      <c r="Q29" s="453"/>
      <c r="R29" s="453"/>
      <c r="S29" s="453"/>
    </row>
    <row r="30" spans="2:20" ht="13.2" customHeight="1" thickTop="1" x14ac:dyDescent="0.3">
      <c r="B30" s="503"/>
      <c r="C30" s="503"/>
      <c r="D30" s="503"/>
      <c r="E30" s="504"/>
      <c r="F30" s="505"/>
      <c r="G30" s="505"/>
      <c r="H30" s="505"/>
      <c r="I30" s="505"/>
      <c r="J30" s="498"/>
      <c r="K30" s="499"/>
      <c r="L30" s="498"/>
      <c r="M30" s="498"/>
      <c r="N30" s="498"/>
      <c r="O30" s="498"/>
      <c r="P30" s="498"/>
    </row>
    <row r="31" spans="2:20" s="499" customFormat="1" ht="18.600000000000001" customHeight="1" x14ac:dyDescent="0.3">
      <c r="B31" s="503"/>
      <c r="C31" s="503"/>
      <c r="D31" s="503"/>
      <c r="E31" s="506"/>
      <c r="F31" s="507"/>
      <c r="G31" s="507"/>
      <c r="H31" s="507"/>
      <c r="I31" s="507"/>
      <c r="J31" s="498"/>
      <c r="L31" s="498"/>
      <c r="M31" s="498"/>
      <c r="N31" s="498"/>
      <c r="O31" s="498"/>
      <c r="P31" s="498"/>
      <c r="Q31" s="498"/>
      <c r="R31" s="498"/>
      <c r="S31" s="498"/>
      <c r="T31" s="498"/>
    </row>
    <row r="32" spans="2:20" s="502" customFormat="1" ht="18.600000000000001" customHeight="1" x14ac:dyDescent="0.3">
      <c r="B32" s="503"/>
      <c r="C32" s="503"/>
      <c r="D32" s="503"/>
      <c r="E32" s="506"/>
      <c r="F32" s="507"/>
      <c r="G32" s="507"/>
      <c r="H32" s="507"/>
      <c r="I32" s="507"/>
      <c r="J32" s="462"/>
      <c r="K32" s="453"/>
      <c r="L32" s="462"/>
      <c r="M32" s="462"/>
      <c r="N32" s="462"/>
      <c r="O32" s="462"/>
      <c r="P32" s="462"/>
      <c r="Q32" s="501"/>
      <c r="R32" s="501"/>
      <c r="S32" s="501"/>
      <c r="T32" s="501"/>
    </row>
    <row r="33" spans="2:20" s="499" customFormat="1" ht="18.600000000000001" customHeight="1" x14ac:dyDescent="0.3">
      <c r="B33" s="503"/>
      <c r="C33" s="503"/>
      <c r="D33" s="503"/>
      <c r="E33" s="506"/>
      <c r="F33" s="507"/>
      <c r="G33" s="507"/>
      <c r="H33" s="507"/>
      <c r="I33" s="507"/>
      <c r="J33" s="462"/>
      <c r="K33" s="453"/>
      <c r="L33" s="462"/>
      <c r="M33" s="462"/>
      <c r="N33" s="462"/>
      <c r="O33" s="462"/>
      <c r="P33" s="462"/>
      <c r="Q33" s="498"/>
      <c r="R33" s="498"/>
      <c r="S33" s="498"/>
      <c r="T33" s="498"/>
    </row>
    <row r="34" spans="2:20" s="499" customFormat="1" ht="18.600000000000001" customHeight="1" x14ac:dyDescent="0.3">
      <c r="B34" s="503"/>
      <c r="C34" s="503"/>
      <c r="D34" s="503"/>
      <c r="F34" s="507"/>
      <c r="G34" s="507"/>
      <c r="H34" s="507"/>
      <c r="I34" s="507"/>
      <c r="J34" s="462"/>
      <c r="K34" s="453"/>
      <c r="L34" s="462"/>
      <c r="M34" s="462"/>
      <c r="N34" s="462"/>
      <c r="O34" s="462"/>
      <c r="P34" s="462"/>
      <c r="Q34" s="498"/>
      <c r="R34" s="498"/>
      <c r="S34" s="498"/>
      <c r="T34" s="498"/>
    </row>
    <row r="35" spans="2:20" ht="16.2" customHeight="1" x14ac:dyDescent="0.3">
      <c r="B35" s="503"/>
      <c r="C35" s="503"/>
      <c r="D35" s="503"/>
      <c r="E35" s="504"/>
      <c r="F35" s="505"/>
      <c r="G35" s="505"/>
      <c r="H35" s="505"/>
      <c r="I35" s="505"/>
      <c r="J35" s="453"/>
      <c r="K35" s="453"/>
      <c r="L35" s="453"/>
      <c r="M35" s="453"/>
      <c r="N35" s="453"/>
      <c r="O35" s="453"/>
      <c r="P35" s="453"/>
    </row>
    <row r="36" spans="2:20" ht="16.2" customHeight="1" x14ac:dyDescent="0.3">
      <c r="B36" s="503"/>
      <c r="C36" s="503"/>
      <c r="D36" s="503"/>
      <c r="E36" s="504"/>
      <c r="F36" s="505"/>
      <c r="G36" s="505"/>
      <c r="H36" s="505"/>
      <c r="I36" s="505"/>
      <c r="K36" s="453"/>
    </row>
    <row r="37" spans="2:20" ht="16.2" customHeight="1" x14ac:dyDescent="0.3">
      <c r="B37" s="503"/>
      <c r="C37" s="503"/>
      <c r="D37" s="503"/>
      <c r="E37" s="504"/>
      <c r="F37" s="505"/>
      <c r="G37" s="505"/>
      <c r="H37" s="505"/>
      <c r="I37" s="505"/>
      <c r="K37" s="453"/>
    </row>
    <row r="38" spans="2:20" s="459" customFormat="1" ht="16.2" customHeight="1" x14ac:dyDescent="0.3">
      <c r="B38" s="503"/>
      <c r="C38" s="504"/>
      <c r="D38" s="504"/>
      <c r="E38" s="504"/>
      <c r="F38" s="505"/>
      <c r="G38" s="505"/>
      <c r="H38" s="505"/>
      <c r="I38" s="505"/>
      <c r="J38" s="462"/>
      <c r="K38" s="453"/>
      <c r="L38" s="462"/>
      <c r="M38" s="462"/>
      <c r="N38" s="462"/>
      <c r="O38" s="462"/>
      <c r="P38" s="462"/>
      <c r="Q38" s="453"/>
      <c r="R38" s="453"/>
      <c r="S38" s="453"/>
      <c r="T38" s="453"/>
    </row>
    <row r="39" spans="2:20" ht="16.2" customHeight="1" x14ac:dyDescent="0.3">
      <c r="B39" s="503"/>
      <c r="C39" s="504"/>
      <c r="D39" s="504"/>
      <c r="E39" s="504"/>
      <c r="F39" s="505"/>
      <c r="G39" s="505"/>
      <c r="H39" s="505"/>
      <c r="I39" s="505"/>
    </row>
    <row r="40" spans="2:20" ht="16.2" customHeight="1" x14ac:dyDescent="0.3">
      <c r="B40" s="503"/>
      <c r="C40" s="504"/>
      <c r="D40" s="504"/>
      <c r="E40" s="504"/>
      <c r="F40" s="505"/>
      <c r="G40" s="505"/>
      <c r="H40" s="505"/>
      <c r="I40" s="505"/>
    </row>
    <row r="41" spans="2:20" ht="16.2" customHeight="1" x14ac:dyDescent="0.3">
      <c r="B41" s="503"/>
      <c r="C41" s="504"/>
      <c r="D41" s="504"/>
      <c r="E41" s="504"/>
      <c r="F41" s="505"/>
      <c r="G41" s="505"/>
      <c r="H41" s="505"/>
      <c r="I41" s="505"/>
    </row>
    <row r="42" spans="2:20" ht="16.2" customHeight="1" x14ac:dyDescent="0.3">
      <c r="B42" s="503"/>
      <c r="C42" s="504"/>
      <c r="D42" s="504"/>
      <c r="E42" s="504"/>
      <c r="F42" s="505"/>
      <c r="G42" s="505"/>
      <c r="H42" s="505"/>
      <c r="I42" s="505"/>
      <c r="J42" s="453"/>
      <c r="K42" s="453"/>
      <c r="L42" s="453"/>
      <c r="M42" s="453"/>
      <c r="N42" s="453"/>
      <c r="O42" s="453"/>
      <c r="P42" s="453"/>
    </row>
    <row r="43" spans="2:20" ht="16.2" customHeight="1" x14ac:dyDescent="0.3">
      <c r="B43" s="503"/>
      <c r="C43" s="504"/>
      <c r="D43" s="504"/>
      <c r="E43" s="504"/>
      <c r="F43" s="505"/>
      <c r="G43" s="505"/>
      <c r="H43" s="505"/>
      <c r="I43" s="505"/>
      <c r="J43" s="453"/>
      <c r="K43" s="453"/>
      <c r="L43" s="453"/>
      <c r="M43" s="453"/>
      <c r="N43" s="453"/>
      <c r="O43" s="453"/>
      <c r="P43" s="453"/>
    </row>
    <row r="44" spans="2:20" ht="16.2" customHeight="1" x14ac:dyDescent="0.3">
      <c r="B44" s="508"/>
      <c r="C44" s="504"/>
      <c r="D44" s="504"/>
      <c r="E44" s="504"/>
      <c r="F44" s="505"/>
      <c r="G44" s="505"/>
      <c r="H44" s="505"/>
      <c r="I44" s="505"/>
      <c r="J44" s="453"/>
      <c r="K44" s="453"/>
      <c r="L44" s="453"/>
      <c r="M44" s="453"/>
      <c r="N44" s="453"/>
      <c r="O44" s="453"/>
      <c r="P44" s="453"/>
    </row>
    <row r="45" spans="2:20" s="459" customFormat="1" ht="16.2" customHeight="1" x14ac:dyDescent="0.3">
      <c r="B45" s="509"/>
      <c r="C45" s="505"/>
      <c r="D45" s="505"/>
      <c r="E45" s="505"/>
      <c r="F45" s="505"/>
      <c r="G45" s="505"/>
      <c r="H45" s="505"/>
      <c r="I45" s="505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</row>
    <row r="46" spans="2:20" s="459" customFormat="1" ht="16.2" customHeight="1" x14ac:dyDescent="0.3">
      <c r="B46" s="509"/>
      <c r="C46" s="510"/>
      <c r="D46" s="510"/>
      <c r="E46" s="510"/>
      <c r="F46" s="453"/>
      <c r="G46" s="453"/>
      <c r="H46" s="453"/>
      <c r="I46" s="453"/>
      <c r="J46" s="462"/>
      <c r="K46" s="462"/>
      <c r="L46" s="462"/>
      <c r="M46" s="462"/>
      <c r="N46" s="462"/>
      <c r="O46" s="462"/>
      <c r="P46" s="462"/>
      <c r="Q46" s="453"/>
      <c r="R46" s="453"/>
      <c r="S46" s="453"/>
      <c r="T46" s="453"/>
    </row>
    <row r="47" spans="2:20" s="459" customFormat="1" ht="16.2" customHeight="1" x14ac:dyDescent="0.3">
      <c r="B47" s="509"/>
      <c r="C47" s="511"/>
      <c r="D47" s="453"/>
      <c r="E47" s="453"/>
      <c r="F47" s="453"/>
      <c r="G47" s="453"/>
      <c r="H47" s="453"/>
      <c r="I47" s="453"/>
      <c r="J47" s="462"/>
      <c r="K47" s="462"/>
      <c r="L47" s="462"/>
      <c r="M47" s="462"/>
      <c r="N47" s="462"/>
      <c r="O47" s="462"/>
      <c r="P47" s="462"/>
      <c r="Q47" s="453"/>
      <c r="R47" s="453"/>
      <c r="S47" s="453"/>
      <c r="T47" s="453"/>
    </row>
    <row r="48" spans="2:20" s="459" customFormat="1" ht="16.2" customHeight="1" x14ac:dyDescent="0.3">
      <c r="B48" s="509"/>
      <c r="C48" s="512"/>
      <c r="D48" s="453"/>
      <c r="E48" s="453"/>
      <c r="F48" s="453"/>
      <c r="G48" s="453"/>
      <c r="H48" s="453"/>
      <c r="I48" s="453"/>
      <c r="J48" s="462"/>
      <c r="K48" s="462"/>
      <c r="L48" s="462"/>
      <c r="M48" s="462"/>
      <c r="N48" s="462"/>
      <c r="O48" s="462"/>
      <c r="P48" s="462"/>
      <c r="Q48" s="453"/>
      <c r="R48" s="453"/>
      <c r="S48" s="453"/>
      <c r="T48" s="453"/>
    </row>
    <row r="49" spans="2:3" ht="16.2" customHeight="1" x14ac:dyDescent="0.3">
      <c r="B49" s="509"/>
      <c r="C49" s="467"/>
    </row>
  </sheetData>
  <mergeCells count="1">
    <mergeCell ref="J2:J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7A04-9F7C-4D08-B5DC-C029241FF29A}">
  <dimension ref="A1:A16"/>
  <sheetViews>
    <sheetView workbookViewId="0">
      <selection activeCell="A13" sqref="A13"/>
    </sheetView>
  </sheetViews>
  <sheetFormatPr defaultRowHeight="14.4" x14ac:dyDescent="0.3"/>
  <sheetData>
    <row r="1" spans="1:1" x14ac:dyDescent="0.3">
      <c r="A1" s="114" t="s">
        <v>452</v>
      </c>
    </row>
    <row r="2" spans="1:1" x14ac:dyDescent="0.3">
      <c r="A2" s="114"/>
    </row>
    <row r="3" spans="1:1" x14ac:dyDescent="0.3">
      <c r="A3" t="s">
        <v>443</v>
      </c>
    </row>
    <row r="4" spans="1:1" x14ac:dyDescent="0.3">
      <c r="A4" t="s">
        <v>444</v>
      </c>
    </row>
    <row r="5" spans="1:1" x14ac:dyDescent="0.3">
      <c r="A5" t="s">
        <v>445</v>
      </c>
    </row>
    <row r="6" spans="1:1" x14ac:dyDescent="0.3">
      <c r="A6" t="s">
        <v>420</v>
      </c>
    </row>
    <row r="7" spans="1:1" x14ac:dyDescent="0.3">
      <c r="A7" t="s">
        <v>446</v>
      </c>
    </row>
    <row r="8" spans="1:1" x14ac:dyDescent="0.3">
      <c r="A8" t="s">
        <v>447</v>
      </c>
    </row>
    <row r="9" spans="1:1" x14ac:dyDescent="0.3">
      <c r="A9" t="s">
        <v>448</v>
      </c>
    </row>
    <row r="11" spans="1:1" x14ac:dyDescent="0.3">
      <c r="A11" t="s">
        <v>449</v>
      </c>
    </row>
    <row r="12" spans="1:1" x14ac:dyDescent="0.3">
      <c r="A12" t="s">
        <v>453</v>
      </c>
    </row>
    <row r="14" spans="1:1" x14ac:dyDescent="0.3">
      <c r="A14" s="111" t="s">
        <v>450</v>
      </c>
    </row>
    <row r="15" spans="1:1" x14ac:dyDescent="0.3">
      <c r="A15" s="111" t="s">
        <v>451</v>
      </c>
    </row>
    <row r="16" spans="1:1" x14ac:dyDescent="0.3">
      <c r="A16" s="1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Current Account cash book</vt:lpstr>
      <vt:lpstr>cash book</vt:lpstr>
      <vt:lpstr>part last year cash book</vt:lpstr>
      <vt:lpstr>Savings Account Cash Book</vt:lpstr>
      <vt:lpstr>AGAR</vt:lpstr>
      <vt:lpstr>Bank Rec</vt:lpstr>
      <vt:lpstr>Assets</vt:lpstr>
      <vt:lpstr>Precept</vt:lpstr>
      <vt:lpstr>Explanations</vt:lpstr>
      <vt:lpstr>clerk expenses</vt:lpstr>
      <vt:lpstr>Precept!Print_Area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South Mimms</dc:creator>
  <cp:keywords/>
  <dc:description/>
  <cp:lastModifiedBy>Clerk Parish</cp:lastModifiedBy>
  <cp:revision/>
  <dcterms:created xsi:type="dcterms:W3CDTF">2018-08-06T14:33:02Z</dcterms:created>
  <dcterms:modified xsi:type="dcterms:W3CDTF">2024-05-08T17:18:07Z</dcterms:modified>
  <cp:category/>
  <cp:contentStatus/>
</cp:coreProperties>
</file>